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narlax.sharepoint.com/sites/Administration/Shared Documents/Green books &amp; Sustainability/2024 Green books/2024 Arnarlax/"/>
    </mc:Choice>
  </mc:AlternateContent>
  <xr:revisionPtr revIDLastSave="472" documentId="8_{F5683616-D2C8-48A0-A418-1BCB8AF74F42}" xr6:coauthVersionLast="47" xr6:coauthVersionMax="47" xr10:uidLastSave="{DEE45966-7B57-407E-8CBA-89C6777EBC9B}"/>
  <bookViews>
    <workbookView xWindow="-120" yWindow="-120" windowWidth="29040" windowHeight="15720" xr2:uid="{00000000-000D-0000-FFFF-FFFF00000000}"/>
  </bookViews>
  <sheets>
    <sheet name="Útstreymisbókhald Emission 2024" sheetId="5" r:id="rId1"/>
    <sheet name="A.fjordur 2024" sheetId="3" r:id="rId2"/>
    <sheet name="P&amp;T 2024" sheetId="4" r:id="rId3"/>
  </sheet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5" l="1"/>
  <c r="T37" i="4" l="1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T8" i="4"/>
  <c r="T9" i="4"/>
  <c r="T7" i="4"/>
  <c r="T6" i="4"/>
  <c r="T5" i="4"/>
  <c r="T4" i="4"/>
  <c r="T3" i="4"/>
  <c r="T2" i="4"/>
  <c r="T30" i="3"/>
  <c r="S37" i="4"/>
  <c r="S3" i="4"/>
  <c r="S4" i="4"/>
  <c r="S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2" i="4"/>
  <c r="S2" i="3"/>
  <c r="L38" i="4"/>
  <c r="M38" i="4"/>
  <c r="N38" i="4"/>
  <c r="O38" i="4"/>
  <c r="P38" i="4"/>
  <c r="Q38" i="4"/>
  <c r="R38" i="4" s="1"/>
  <c r="L36" i="4"/>
  <c r="M36" i="4"/>
  <c r="N36" i="4"/>
  <c r="O36" i="4"/>
  <c r="P36" i="4"/>
  <c r="Q36" i="4"/>
  <c r="R36" i="4"/>
  <c r="G36" i="4"/>
  <c r="D38" i="4"/>
  <c r="L29" i="4"/>
  <c r="N29" i="4"/>
  <c r="P29" i="4"/>
  <c r="Q29" i="4"/>
  <c r="R29" i="4"/>
  <c r="L2" i="4"/>
  <c r="L11" i="4"/>
  <c r="N11" i="4"/>
  <c r="O11" i="4"/>
  <c r="P11" i="4"/>
  <c r="Q11" i="4"/>
  <c r="R11" i="4"/>
  <c r="L12" i="4"/>
  <c r="M12" i="4"/>
  <c r="N12" i="4"/>
  <c r="Q12" i="4" s="1"/>
  <c r="R12" i="4" s="1"/>
  <c r="O12" i="4"/>
  <c r="P12" i="4"/>
  <c r="L13" i="4"/>
  <c r="N13" i="4"/>
  <c r="O13" i="4"/>
  <c r="P13" i="4"/>
  <c r="Q13" i="4"/>
  <c r="R13" i="4" s="1"/>
  <c r="L14" i="4"/>
  <c r="M14" i="4"/>
  <c r="N14" i="4"/>
  <c r="O14" i="4"/>
  <c r="P14" i="4"/>
  <c r="Q14" i="4"/>
  <c r="R14" i="4" s="1"/>
  <c r="L15" i="4"/>
  <c r="N15" i="4"/>
  <c r="P15" i="4"/>
  <c r="Q15" i="4"/>
  <c r="R15" i="4"/>
  <c r="L16" i="4"/>
  <c r="N16" i="4"/>
  <c r="P16" i="4"/>
  <c r="Q16" i="4"/>
  <c r="R16" i="4" s="1"/>
  <c r="L17" i="4"/>
  <c r="N17" i="4"/>
  <c r="P17" i="4"/>
  <c r="Q17" i="4"/>
  <c r="R17" i="4"/>
  <c r="L18" i="4"/>
  <c r="N18" i="4"/>
  <c r="P18" i="4"/>
  <c r="Q18" i="4"/>
  <c r="R18" i="4" s="1"/>
  <c r="L19" i="4"/>
  <c r="N19" i="4"/>
  <c r="P19" i="4"/>
  <c r="Q19" i="4"/>
  <c r="R19" i="4"/>
  <c r="L20" i="4"/>
  <c r="N20" i="4"/>
  <c r="O20" i="4"/>
  <c r="P20" i="4"/>
  <c r="Q20" i="4"/>
  <c r="R20" i="4" s="1"/>
  <c r="L21" i="4"/>
  <c r="N21" i="4"/>
  <c r="P21" i="4"/>
  <c r="Q21" i="4"/>
  <c r="R21" i="4"/>
  <c r="L22" i="4"/>
  <c r="N22" i="4"/>
  <c r="P22" i="4"/>
  <c r="Q22" i="4"/>
  <c r="R22" i="4" s="1"/>
  <c r="L23" i="4"/>
  <c r="N23" i="4"/>
  <c r="P23" i="4"/>
  <c r="Q23" i="4"/>
  <c r="R23" i="4"/>
  <c r="L24" i="4"/>
  <c r="N24" i="4"/>
  <c r="P24" i="4"/>
  <c r="Q24" i="4"/>
  <c r="R24" i="4" s="1"/>
  <c r="L25" i="4"/>
  <c r="N25" i="4"/>
  <c r="O25" i="4"/>
  <c r="P25" i="4"/>
  <c r="Q25" i="4"/>
  <c r="R25" i="4"/>
  <c r="L26" i="4"/>
  <c r="M26" i="4"/>
  <c r="N26" i="4"/>
  <c r="O26" i="4"/>
  <c r="P26" i="4"/>
  <c r="Q26" i="4"/>
  <c r="R26" i="4" s="1"/>
  <c r="L27" i="4"/>
  <c r="N27" i="4"/>
  <c r="O27" i="4"/>
  <c r="P27" i="4"/>
  <c r="Q27" i="4"/>
  <c r="R27" i="4"/>
  <c r="L28" i="4"/>
  <c r="M28" i="4"/>
  <c r="N28" i="4"/>
  <c r="O28" i="4"/>
  <c r="P28" i="4"/>
  <c r="Q28" i="4"/>
  <c r="R28" i="4" s="1"/>
  <c r="L30" i="4"/>
  <c r="N30" i="4"/>
  <c r="P30" i="4"/>
  <c r="Q30" i="4"/>
  <c r="R30" i="4"/>
  <c r="L31" i="4"/>
  <c r="M31" i="4"/>
  <c r="N31" i="4"/>
  <c r="O31" i="4"/>
  <c r="P31" i="4"/>
  <c r="Q31" i="4"/>
  <c r="R31" i="4" s="1"/>
  <c r="L32" i="4"/>
  <c r="N32" i="4"/>
  <c r="P32" i="4"/>
  <c r="Q32" i="4"/>
  <c r="R32" i="4"/>
  <c r="L33" i="4"/>
  <c r="M33" i="4"/>
  <c r="N33" i="4"/>
  <c r="O33" i="4"/>
  <c r="P33" i="4"/>
  <c r="Q33" i="4"/>
  <c r="R33" i="4" s="1"/>
  <c r="L34" i="4"/>
  <c r="N34" i="4"/>
  <c r="P34" i="4"/>
  <c r="Q34" i="4"/>
  <c r="R34" i="4"/>
  <c r="L35" i="4"/>
  <c r="N35" i="4"/>
  <c r="O35" i="4"/>
  <c r="P35" i="4"/>
  <c r="Q35" i="4"/>
  <c r="R35" i="4" s="1"/>
  <c r="L37" i="4"/>
  <c r="N37" i="4"/>
  <c r="P37" i="4"/>
  <c r="Q37" i="4"/>
  <c r="R37" i="4"/>
  <c r="G19" i="4"/>
  <c r="O19" i="4" s="1"/>
  <c r="G20" i="4"/>
  <c r="M20" i="4" s="1"/>
  <c r="G21" i="4"/>
  <c r="M21" i="4" s="1"/>
  <c r="G22" i="4"/>
  <c r="O22" i="4" s="1"/>
  <c r="G23" i="4"/>
  <c r="M23" i="4" s="1"/>
  <c r="G24" i="4"/>
  <c r="M24" i="4" s="1"/>
  <c r="G25" i="4"/>
  <c r="M25" i="4" s="1"/>
  <c r="G26" i="4"/>
  <c r="G27" i="4"/>
  <c r="M27" i="4" s="1"/>
  <c r="G28" i="4"/>
  <c r="G29" i="4"/>
  <c r="M29" i="4" s="1"/>
  <c r="G30" i="4"/>
  <c r="M30" i="4" s="1"/>
  <c r="G31" i="4"/>
  <c r="G32" i="4"/>
  <c r="M32" i="4" s="1"/>
  <c r="G33" i="4"/>
  <c r="G34" i="4"/>
  <c r="M34" i="4" s="1"/>
  <c r="G35" i="4"/>
  <c r="M35" i="4" s="1"/>
  <c r="G17" i="4"/>
  <c r="M17" i="4" s="1"/>
  <c r="G16" i="4"/>
  <c r="M16" i="4" s="1"/>
  <c r="G15" i="4"/>
  <c r="O15" i="4" s="1"/>
  <c r="G14" i="4"/>
  <c r="G13" i="4"/>
  <c r="M13" i="4" s="1"/>
  <c r="G12" i="4"/>
  <c r="G11" i="4"/>
  <c r="M11" i="4" s="1"/>
  <c r="J38" i="4"/>
  <c r="D38" i="3"/>
  <c r="J38" i="3"/>
  <c r="R24" i="3" s="1"/>
  <c r="T36" i="3"/>
  <c r="R29" i="3"/>
  <c r="S36" i="3"/>
  <c r="Q36" i="3"/>
  <c r="P36" i="3"/>
  <c r="O36" i="3"/>
  <c r="N36" i="3"/>
  <c r="M36" i="3"/>
  <c r="L36" i="3"/>
  <c r="L34" i="3"/>
  <c r="L35" i="3"/>
  <c r="M34" i="3"/>
  <c r="N34" i="3"/>
  <c r="O34" i="3"/>
  <c r="P34" i="3"/>
  <c r="Q34" i="3"/>
  <c r="R22" i="3"/>
  <c r="R23" i="3"/>
  <c r="T12" i="3"/>
  <c r="T13" i="3"/>
  <c r="T14" i="3"/>
  <c r="T26" i="3"/>
  <c r="T27" i="3"/>
  <c r="T28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11" i="3"/>
  <c r="G35" i="3"/>
  <c r="G34" i="3"/>
  <c r="G33" i="3"/>
  <c r="G32" i="3"/>
  <c r="G31" i="3"/>
  <c r="G30" i="3"/>
  <c r="Q3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5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5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Q31" i="3" s="1"/>
  <c r="N32" i="3"/>
  <c r="N33" i="3"/>
  <c r="N35" i="3"/>
  <c r="Q35" i="3" s="1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11" i="3"/>
  <c r="L12" i="3"/>
  <c r="L13" i="3"/>
  <c r="L14" i="3"/>
  <c r="L15" i="3"/>
  <c r="G11" i="3"/>
  <c r="G22" i="3"/>
  <c r="G23" i="3"/>
  <c r="G24" i="3"/>
  <c r="G25" i="3"/>
  <c r="G26" i="3"/>
  <c r="G27" i="3"/>
  <c r="G28" i="3"/>
  <c r="O29" i="4" l="1"/>
  <c r="O34" i="4"/>
  <c r="O32" i="4"/>
  <c r="O23" i="4"/>
  <c r="O17" i="4"/>
  <c r="O24" i="4"/>
  <c r="O16" i="4"/>
  <c r="M22" i="4"/>
  <c r="O30" i="4"/>
  <c r="O21" i="4"/>
  <c r="M19" i="4"/>
  <c r="M15" i="4"/>
  <c r="R35" i="3"/>
  <c r="R20" i="3"/>
  <c r="T23" i="3"/>
  <c r="R34" i="3"/>
  <c r="R19" i="3"/>
  <c r="T22" i="3"/>
  <c r="R33" i="3"/>
  <c r="R18" i="3"/>
  <c r="T35" i="3"/>
  <c r="T21" i="3"/>
  <c r="R32" i="3"/>
  <c r="R17" i="3"/>
  <c r="T34" i="3"/>
  <c r="T20" i="3"/>
  <c r="R31" i="3"/>
  <c r="R16" i="3"/>
  <c r="T33" i="3"/>
  <c r="T19" i="3"/>
  <c r="R30" i="3"/>
  <c r="R15" i="3"/>
  <c r="T32" i="3"/>
  <c r="T18" i="3"/>
  <c r="R28" i="3"/>
  <c r="R14" i="3"/>
  <c r="T31" i="3"/>
  <c r="T17" i="3"/>
  <c r="R27" i="3"/>
  <c r="R13" i="3"/>
  <c r="T25" i="3"/>
  <c r="T11" i="3"/>
  <c r="R21" i="3"/>
  <c r="T24" i="3"/>
  <c r="T16" i="3"/>
  <c r="R26" i="3"/>
  <c r="R12" i="3"/>
  <c r="T29" i="3"/>
  <c r="T15" i="3"/>
  <c r="R25" i="3"/>
  <c r="R11" i="3"/>
  <c r="R36" i="3"/>
  <c r="Q33" i="3"/>
  <c r="Q32" i="3"/>
  <c r="G37" i="4"/>
  <c r="G18" i="4"/>
  <c r="O37" i="4" l="1"/>
  <c r="M37" i="4"/>
  <c r="M18" i="4"/>
  <c r="O18" i="4"/>
  <c r="E31" i="5"/>
  <c r="R2" i="3"/>
  <c r="N10" i="4"/>
  <c r="P10" i="4"/>
  <c r="G8" i="4"/>
  <c r="M8" i="4" s="1"/>
  <c r="G7" i="4"/>
  <c r="M7" i="4" s="1"/>
  <c r="G5" i="4"/>
  <c r="M5" i="4" s="1"/>
  <c r="G6" i="4"/>
  <c r="M6" i="4" s="1"/>
  <c r="G4" i="4"/>
  <c r="O4" i="4" s="1"/>
  <c r="G3" i="4"/>
  <c r="M3" i="4" s="1"/>
  <c r="P3" i="4"/>
  <c r="P4" i="4"/>
  <c r="P5" i="4"/>
  <c r="P6" i="4"/>
  <c r="P7" i="4"/>
  <c r="P8" i="4"/>
  <c r="P9" i="4"/>
  <c r="N3" i="4"/>
  <c r="N4" i="4"/>
  <c r="N5" i="4"/>
  <c r="N6" i="4"/>
  <c r="N7" i="4"/>
  <c r="N8" i="4"/>
  <c r="N9" i="4"/>
  <c r="N2" i="4"/>
  <c r="L3" i="4"/>
  <c r="L4" i="4"/>
  <c r="L5" i="4"/>
  <c r="L6" i="4"/>
  <c r="L7" i="4"/>
  <c r="L8" i="4"/>
  <c r="L9" i="4"/>
  <c r="L10" i="4"/>
  <c r="M4" i="4" l="1"/>
  <c r="O6" i="4"/>
  <c r="Q3" i="4"/>
  <c r="O8" i="4"/>
  <c r="Q6" i="4"/>
  <c r="Q9" i="4"/>
  <c r="Q4" i="4"/>
  <c r="O7" i="4"/>
  <c r="Q8" i="4"/>
  <c r="Q10" i="4"/>
  <c r="Q7" i="4"/>
  <c r="Q5" i="4"/>
  <c r="O5" i="4"/>
  <c r="O3" i="4"/>
  <c r="P3" i="3" l="1"/>
  <c r="P4" i="3"/>
  <c r="P5" i="3"/>
  <c r="P6" i="3"/>
  <c r="P7" i="3"/>
  <c r="P8" i="3"/>
  <c r="P9" i="3"/>
  <c r="P10" i="3"/>
  <c r="N3" i="3"/>
  <c r="N4" i="3"/>
  <c r="N5" i="3"/>
  <c r="N6" i="3"/>
  <c r="N7" i="3"/>
  <c r="N8" i="3"/>
  <c r="N9" i="3"/>
  <c r="N10" i="3"/>
  <c r="N2" i="3"/>
  <c r="L3" i="3"/>
  <c r="L4" i="3"/>
  <c r="L5" i="3"/>
  <c r="L6" i="3"/>
  <c r="L7" i="3"/>
  <c r="L8" i="3"/>
  <c r="L9" i="3"/>
  <c r="L10" i="3"/>
  <c r="L2" i="3"/>
  <c r="Q8" i="3" l="1"/>
  <c r="R8" i="3" s="1"/>
  <c r="Q7" i="3"/>
  <c r="R7" i="3" s="1"/>
  <c r="Q6" i="3"/>
  <c r="R6" i="3" s="1"/>
  <c r="Q5" i="3"/>
  <c r="R5" i="3" s="1"/>
  <c r="Q4" i="3"/>
  <c r="R4" i="3" s="1"/>
  <c r="R3" i="3"/>
  <c r="Q10" i="3"/>
  <c r="R10" i="3" s="1"/>
  <c r="Q9" i="3"/>
  <c r="R9" i="3" s="1"/>
  <c r="G15" i="3" l="1"/>
  <c r="G14" i="3"/>
  <c r="G8" i="3"/>
  <c r="G9" i="3"/>
  <c r="O9" i="3" l="1"/>
  <c r="M9" i="3"/>
  <c r="S9" i="3" s="1"/>
  <c r="T9" i="3" s="1"/>
  <c r="O8" i="3"/>
  <c r="M8" i="3"/>
  <c r="P2" i="4"/>
  <c r="G9" i="4"/>
  <c r="G10" i="4"/>
  <c r="G16" i="3"/>
  <c r="G17" i="3"/>
  <c r="G18" i="3"/>
  <c r="G19" i="3"/>
  <c r="G20" i="3"/>
  <c r="G21" i="3"/>
  <c r="G29" i="3"/>
  <c r="Q2" i="4" l="1"/>
  <c r="S8" i="3"/>
  <c r="T8" i="3" s="1"/>
  <c r="M10" i="4"/>
  <c r="O10" i="4"/>
  <c r="M9" i="4"/>
  <c r="O9" i="4"/>
  <c r="G2" i="4"/>
  <c r="M2" i="4" s="1"/>
  <c r="S38" i="4"/>
  <c r="G13" i="3"/>
  <c r="G12" i="3"/>
  <c r="G10" i="3"/>
  <c r="G7" i="3"/>
  <c r="G6" i="3"/>
  <c r="G5" i="3"/>
  <c r="G4" i="3"/>
  <c r="G3" i="3"/>
  <c r="G2" i="3"/>
  <c r="M2" i="3" s="1"/>
  <c r="O6" i="3" l="1"/>
  <c r="M6" i="3"/>
  <c r="M10" i="3"/>
  <c r="O10" i="3"/>
  <c r="M7" i="3"/>
  <c r="O7" i="3"/>
  <c r="M3" i="3"/>
  <c r="O3" i="3"/>
  <c r="M4" i="3"/>
  <c r="O4" i="3"/>
  <c r="M5" i="3"/>
  <c r="O5" i="3"/>
  <c r="O2" i="4"/>
  <c r="P2" i="3"/>
  <c r="O2" i="3"/>
  <c r="S6" i="3" l="1"/>
  <c r="T6" i="3" s="1"/>
  <c r="S4" i="3"/>
  <c r="T4" i="3" s="1"/>
  <c r="S3" i="3"/>
  <c r="T3" i="3" s="1"/>
  <c r="S7" i="3"/>
  <c r="T7" i="3" s="1"/>
  <c r="S5" i="3"/>
  <c r="T5" i="3" s="1"/>
  <c r="S10" i="3"/>
  <c r="T10" i="3" s="1"/>
  <c r="Q2" i="3"/>
  <c r="G50" i="5" l="1"/>
  <c r="T2" i="3"/>
  <c r="R3" i="4" l="1"/>
  <c r="R5" i="4"/>
  <c r="T38" i="4"/>
  <c r="R10" i="4"/>
  <c r="R2" i="4"/>
  <c r="R7" i="4"/>
  <c r="R9" i="4"/>
  <c r="R4" i="4"/>
  <c r="R6" i="4"/>
  <c r="R8" i="4"/>
</calcChain>
</file>

<file path=xl/sharedStrings.xml><?xml version="1.0" encoding="utf-8"?>
<sst xmlns="http://schemas.openxmlformats.org/spreadsheetml/2006/main" count="334" uniqueCount="188">
  <si>
    <t>Viðmiðunarár</t>
  </si>
  <si>
    <t>Upplýsingar um rekstraeininguna</t>
  </si>
  <si>
    <t>Heiti móðurfélags</t>
  </si>
  <si>
    <t>Arnarlax ehf</t>
  </si>
  <si>
    <t>heiti rekstraeiningar</t>
  </si>
  <si>
    <t>Arnarlax sjókvíaeldi</t>
  </si>
  <si>
    <t>Kennitala rekstraeiningar</t>
  </si>
  <si>
    <t>heimilisfang</t>
  </si>
  <si>
    <t>Strandgata 1</t>
  </si>
  <si>
    <t>Bær/staður</t>
  </si>
  <si>
    <t>Bíldudalur</t>
  </si>
  <si>
    <t>Póstnúmer</t>
  </si>
  <si>
    <t>Land</t>
  </si>
  <si>
    <t>Ísland</t>
  </si>
  <si>
    <t>Staðsetningarhnit</t>
  </si>
  <si>
    <t>Haganes (FE-1105)</t>
  </si>
  <si>
    <t>Foss (FE-1087)</t>
  </si>
  <si>
    <t>Hringsdalur (FE-1105)</t>
  </si>
  <si>
    <t>1. 65°40.210'N 23°32.730'W</t>
  </si>
  <si>
    <t>1. 65°38.100'N 23°32.872'W</t>
  </si>
  <si>
    <t xml:space="preserve">1. 65°44.460'N 23°47.470'W </t>
  </si>
  <si>
    <t>2. 65°40.720'N 23°33.770'W</t>
  </si>
  <si>
    <t>2. 65°37.957'N 23°32.282'W</t>
  </si>
  <si>
    <t xml:space="preserve">2. 65°44.770'N 23°46.860'W </t>
  </si>
  <si>
    <t>3. 65°41.240'N 23°33.440'W</t>
  </si>
  <si>
    <t>3. 65°37.577'N 23°32.722'W</t>
  </si>
  <si>
    <t xml:space="preserve">3. 65°44.190'N 23°45.060'W </t>
  </si>
  <si>
    <t>4. 65°41.030'N 23°33.810'W</t>
  </si>
  <si>
    <t>4. 65°37.153'N 23°32.633'W</t>
  </si>
  <si>
    <t xml:space="preserve">4. 65°43.920'N 23°45.470'W </t>
  </si>
  <si>
    <t>Laugardalur (FE-1144)</t>
  </si>
  <si>
    <t>5. 65°37.107'N 23°33.283'W</t>
  </si>
  <si>
    <t>1. 65°39.277'N 23°56.974'W</t>
  </si>
  <si>
    <t>6. 65°37.617'N 23°33.362'W</t>
  </si>
  <si>
    <t>2. 65°39.581'N 23°56.524'W</t>
  </si>
  <si>
    <t>Eyri (FE-1144)</t>
  </si>
  <si>
    <t>3. 65°38.652'N 23°53.684'W</t>
  </si>
  <si>
    <t>1. 65°34.790'N 23°59.260'W</t>
  </si>
  <si>
    <t>4. 65°38.409'N 23°54.134'W</t>
  </si>
  <si>
    <t>2. 65°35.100'N 23°58.590'W</t>
  </si>
  <si>
    <t>Steinanes (FE-1105)</t>
  </si>
  <si>
    <t>3. 65°34.730'N 23°57.820'W</t>
  </si>
  <si>
    <t>1. 65°40,890'N 23°28,000'W</t>
  </si>
  <si>
    <t>4. 65°34.870'N 23°58.230'W</t>
  </si>
  <si>
    <t>2. 65°40,610'N 23°28,420'W</t>
  </si>
  <si>
    <t>Tjaldanes (FE-1105)</t>
  </si>
  <si>
    <t>3. 65°40,480'N 23°27,680'W</t>
  </si>
  <si>
    <t>1. 65°45.420'N 23°33.620'W</t>
  </si>
  <si>
    <t>4. 65°40,650'N 23°27,320'W</t>
  </si>
  <si>
    <t>2. 65°45.160'N 23°31.750'W</t>
  </si>
  <si>
    <t>3. 65°44.600'N 23°32.090'W</t>
  </si>
  <si>
    <t>4. 65°44.950'N 23°34.080'W</t>
  </si>
  <si>
    <t>Vatnasviðsumdæmi</t>
  </si>
  <si>
    <t>Kóði atvinnugreinaflokkunar Evrópubandalaganna (4 tölustafir)</t>
  </si>
  <si>
    <t>0321</t>
  </si>
  <si>
    <t>Mikilvægasta atvinnustarfsemin, skv. kóða atvinnugreinaflokkunar</t>
  </si>
  <si>
    <t>Valkvæðar upplýsingar</t>
  </si>
  <si>
    <t>Framleiðslumagn í sjó (kg)</t>
  </si>
  <si>
    <t xml:space="preserve">Fjöldi virkra stöðva á árinu </t>
  </si>
  <si>
    <t>Fjöldi klukkustunda á ári í rekstri</t>
  </si>
  <si>
    <t>Fjöldi starfsmanna</t>
  </si>
  <si>
    <t>Reitur fyrir textaupplýsingar eða veffang sem vísar á umhverfis- upplýsingar sem rekstraeining eða móðurfélag vill koma á framfæri</t>
  </si>
  <si>
    <t xml:space="preserve">Öll starfsemi rekstrareiningarinnar samkvæmt I. viðauka (samkvæmt skráningarkerfinu í I. viðauka og IPPC-kóðanum, liggi slíkt fyrir) </t>
  </si>
  <si>
    <t>Númer starfsemi</t>
  </si>
  <si>
    <t>E-PRTR kóði</t>
  </si>
  <si>
    <t>IPPC kóði</t>
  </si>
  <si>
    <t>7B</t>
  </si>
  <si>
    <t>Upplýsingar um losun rekstrareiningarinnar í andrúmsloft fyrir hvert mengunarefni sem fer yfir viðmiðunargildi (samkvæmt II. viðauka)</t>
  </si>
  <si>
    <t>Mengunarefni skv. II viðauka</t>
  </si>
  <si>
    <t>Aðferð</t>
  </si>
  <si>
    <t>Losun í andrúmsloft</t>
  </si>
  <si>
    <t>nr.</t>
  </si>
  <si>
    <t>nafn</t>
  </si>
  <si>
    <t>M/C/E</t>
  </si>
  <si>
    <t>Aðferðarfræði</t>
  </si>
  <si>
    <t>Heildar [kg/ár]</t>
  </si>
  <si>
    <t>Óhapp [kg/ár]</t>
  </si>
  <si>
    <t>Upplýsingar um losun rekstrareiningarinnar í vatn fyrir hvert mengunarefni sem fer yfir viðmiðunargildi (samkvæmt II. viðauka)</t>
  </si>
  <si>
    <t>Losun í vatn</t>
  </si>
  <si>
    <t>Heildar köfnunarefni</t>
  </si>
  <si>
    <t>C</t>
  </si>
  <si>
    <t>Skv. skjali frá UST um útreikning á losun frá fiskeldi</t>
  </si>
  <si>
    <t>Heildar fosfór</t>
  </si>
  <si>
    <t>Upplýsingar um losun rekstrareiningarinnar í land fyrir hvert mengunarefni sem fer yfir viðmiðunargildi (samkvæmt II. viðauka)</t>
  </si>
  <si>
    <t>Losun í land</t>
  </si>
  <si>
    <t>Flutningur hvers mengunarefnis af staðnum, sem ætlað er til skólphreinsunar, í magni sem er umfram viðmiðunargildi (samkvæmt II. viðauka)</t>
  </si>
  <si>
    <t>Losun í aðskilda fráveitu</t>
  </si>
  <si>
    <t>Flutningur hættulegs úrgangs, sem fer yfir viðmiðunargildi (skv. 5. gr.), frá rekstrareiningunni</t>
  </si>
  <si>
    <t>Innanlands</t>
  </si>
  <si>
    <t>Magn [t/ár]</t>
  </si>
  <si>
    <t>D/R</t>
  </si>
  <si>
    <t>(M/C/E)</t>
  </si>
  <si>
    <t>Til annara landa</t>
  </si>
  <si>
    <t>Heiti og heimilisfang endurnýtis/fargara</t>
  </si>
  <si>
    <t>Heimilisfang viðtökustöðvar</t>
  </si>
  <si>
    <t>Flutningur hættulauss úrgangs, sem fer yfir viðmiðunargildi (skv. 5. gr.), frá rekstrareiningunni</t>
  </si>
  <si>
    <t>Lögbært yfirvald sem almenningur getur snúið sér til:</t>
  </si>
  <si>
    <t>Heiti</t>
  </si>
  <si>
    <t>Umhverfisstofnun</t>
  </si>
  <si>
    <t>Heimilisfang</t>
  </si>
  <si>
    <t>Suðurlandsbraut 24</t>
  </si>
  <si>
    <t>Reykjavík</t>
  </si>
  <si>
    <t>Símanúmer</t>
  </si>
  <si>
    <t>Bréfasímanúmer</t>
  </si>
  <si>
    <t>Tölvupóstfang</t>
  </si>
  <si>
    <t>ust@ust.is</t>
  </si>
  <si>
    <t>Fóðurframleiðandi</t>
  </si>
  <si>
    <t>Týpa fóðurs</t>
  </si>
  <si>
    <t>Magn fóðurs [kg]</t>
  </si>
  <si>
    <t>Þurrvigt fóðurs %</t>
  </si>
  <si>
    <t>Hlutfall prótín %</t>
  </si>
  <si>
    <t>Hlutfall N %</t>
  </si>
  <si>
    <t>Hlutfall P %</t>
  </si>
  <si>
    <t>Hlutfall C %</t>
  </si>
  <si>
    <t>Framleiðsla/lífmassaaukning [tonn]</t>
  </si>
  <si>
    <t>POC [kg]</t>
  </si>
  <si>
    <t>PON [kg]</t>
  </si>
  <si>
    <t>POP [kg]</t>
  </si>
  <si>
    <t>DON [kg]</t>
  </si>
  <si>
    <t>DOP [kg]</t>
  </si>
  <si>
    <t>Total P</t>
  </si>
  <si>
    <t>kg P/tonn</t>
  </si>
  <si>
    <t>Total N</t>
  </si>
  <si>
    <t>Haganes</t>
  </si>
  <si>
    <t>Skretting</t>
  </si>
  <si>
    <t>Protec 600 50A</t>
  </si>
  <si>
    <t>Hringsdalur</t>
  </si>
  <si>
    <t>Steinanes</t>
  </si>
  <si>
    <t>Tjaldanes</t>
  </si>
  <si>
    <t>Samtals</t>
  </si>
  <si>
    <t>Gross biomass increase:</t>
  </si>
  <si>
    <t>Limit</t>
  </si>
  <si>
    <t>10kg</t>
  </si>
  <si>
    <t>Laugardalur</t>
  </si>
  <si>
    <t>Optimax Polar 1200 50A</t>
  </si>
  <si>
    <t>Optimax Polar 2500 50A</t>
  </si>
  <si>
    <t>Prime 300 50A</t>
  </si>
  <si>
    <t>Prime 600 50A</t>
  </si>
  <si>
    <t>Protec 1200 50A</t>
  </si>
  <si>
    <t>Protec 2500 50A</t>
  </si>
  <si>
    <t>Eyri</t>
  </si>
  <si>
    <t>9kg</t>
  </si>
  <si>
    <t>Vatneyri (FE-1144)</t>
  </si>
  <si>
    <t>Vatneyri</t>
  </si>
  <si>
    <t>Optimax 1200-50A 9 750kg</t>
  </si>
  <si>
    <t>Optimax 2500-50A 9 750kg</t>
  </si>
  <si>
    <t>Optimax Polar 1200-50A 9</t>
  </si>
  <si>
    <t>Optimax Polar 2500-50A 750kg</t>
  </si>
  <si>
    <t>Prime 300 50A 4,5mm 750kg</t>
  </si>
  <si>
    <t>Prime 600-50A 7 750kg</t>
  </si>
  <si>
    <t>Protec 1200-50A 750kg</t>
  </si>
  <si>
    <t>Protec 2500-50A 9 750kg</t>
  </si>
  <si>
    <t>Protec 300-50A 4,5mm 750kg</t>
  </si>
  <si>
    <t>Protec 600-50A 7 750kg</t>
  </si>
  <si>
    <t>Protec gill 2500 9mm</t>
  </si>
  <si>
    <t>1. 65°38.164'N 24°04.591'W</t>
  </si>
  <si>
    <t>2. 65°37.512'N 24°03.352'W</t>
  </si>
  <si>
    <t>3. 65°37.247'N 24°04.779'W</t>
  </si>
  <si>
    <t>4. 65°37.918'N 24°05.277'W</t>
  </si>
  <si>
    <t>Mowi</t>
  </si>
  <si>
    <t>Athena 600 60A 1000</t>
  </si>
  <si>
    <t>Prime 150-50A 4,5mm</t>
  </si>
  <si>
    <t>Prime 300 50A 4,5 750kg</t>
  </si>
  <si>
    <t>Protec 150-50A 4,5 750kg</t>
  </si>
  <si>
    <t>Sp.SupremePlus 75-50A 3mm</t>
  </si>
  <si>
    <t>Slice 5mg/kg 3mm</t>
  </si>
  <si>
    <t>Slice 5mg/kg 4,5mm</t>
  </si>
  <si>
    <t>Sp.SupremePlus 150 50A 4,5mm</t>
  </si>
  <si>
    <t>Sp.Supreme Plus 75 50A 3mm</t>
  </si>
  <si>
    <t>Athena 2500 Summer 9mm</t>
  </si>
  <si>
    <t>Optimax 1200 50A 9 750kg</t>
  </si>
  <si>
    <t>Optimax 2500 50A 9 750kg</t>
  </si>
  <si>
    <t>Prime 150 50A 4,5mm</t>
  </si>
  <si>
    <t>Protec 150-50A</t>
  </si>
  <si>
    <t>Protec 300 50A</t>
  </si>
  <si>
    <t>Slice 5mg 4,5 mm</t>
  </si>
  <si>
    <t>Sp.Supreme Plus 150-50A</t>
  </si>
  <si>
    <t>Sp.Supreme Plus 300-50A</t>
  </si>
  <si>
    <t>Sp.Supreme Plus 75 50A</t>
  </si>
  <si>
    <t>Optimax 1200-50A</t>
  </si>
  <si>
    <t>Prime 600-70A</t>
  </si>
  <si>
    <t>Protec 150 50A</t>
  </si>
  <si>
    <t>Slice 7mg 7 mm</t>
  </si>
  <si>
    <t>Slice 5mg 9mm</t>
  </si>
  <si>
    <t>Sp.SupremePlus 150 50 A 4,5mm</t>
  </si>
  <si>
    <t>Sp.SupremePlus 300 50A</t>
  </si>
  <si>
    <t>Sp.SupremePlus 75 50A 3mm</t>
  </si>
  <si>
    <t>Prime P 600 50P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</si>
</sst>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_-* #,##0.0_-;\-* #,##0.0_-;_-* &quot;-&quot;_-;_-@_-"/>
    <numFmt numFmtId="165" formatCode="_-* #,##0.00_-;\-* #,##0.00_-;_-* &quot;-&quot;_-;_-@_-"/>
    <numFmt numFmtId="166" formatCode="0.0%"/>
    <numFmt numFmtId="167" formatCode="_-* #,##0.000_-;\-* #,##0.000_-;_-* &quot;-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3F3F3F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3F3F3F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4"/>
      <color theme="5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5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198">
    <xf numFmtId="0" fontId="0" fillId="0" borderId="0" xfId="0"/>
    <xf numFmtId="0" fontId="0" fillId="0" borderId="0" xfId="0" applyProtection="1">
      <protection locked="0"/>
    </xf>
    <xf numFmtId="164" fontId="6" fillId="3" borderId="1" xfId="1" applyNumberFormat="1" applyFont="1" applyFill="1" applyBorder="1" applyAlignment="1">
      <alignment horizontal="center"/>
    </xf>
    <xf numFmtId="41" fontId="6" fillId="3" borderId="1" xfId="1" applyFont="1" applyFill="1" applyBorder="1" applyAlignment="1">
      <alignment horizontal="center"/>
    </xf>
    <xf numFmtId="0" fontId="1" fillId="4" borderId="0" xfId="3"/>
    <xf numFmtId="41" fontId="7" fillId="4" borderId="0" xfId="3" applyNumberFormat="1" applyFont="1"/>
    <xf numFmtId="0" fontId="1" fillId="4" borderId="0" xfId="3" applyProtection="1">
      <protection locked="0"/>
    </xf>
    <xf numFmtId="0" fontId="7" fillId="4" borderId="0" xfId="3" applyFont="1" applyBorder="1"/>
    <xf numFmtId="164" fontId="8" fillId="3" borderId="2" xfId="1" applyNumberFormat="1" applyFont="1" applyFill="1" applyBorder="1" applyAlignment="1">
      <alignment horizontal="center"/>
    </xf>
    <xf numFmtId="41" fontId="0" fillId="0" borderId="0" xfId="0" applyNumberFormat="1"/>
    <xf numFmtId="165" fontId="8" fillId="3" borderId="2" xfId="1" applyNumberFormat="1" applyFont="1" applyFill="1" applyBorder="1" applyAlignment="1">
      <alignment horizontal="center"/>
    </xf>
    <xf numFmtId="0" fontId="1" fillId="4" borderId="0" xfId="3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164" fontId="2" fillId="2" borderId="5" xfId="1" applyNumberFormat="1" applyFont="1" applyFill="1" applyBorder="1" applyAlignment="1">
      <alignment horizontal="center"/>
    </xf>
    <xf numFmtId="9" fontId="2" fillId="2" borderId="5" xfId="2" applyFont="1" applyFill="1" applyBorder="1" applyAlignment="1">
      <alignment horizontal="center"/>
    </xf>
    <xf numFmtId="166" fontId="2" fillId="2" borderId="5" xfId="2" applyNumberFormat="1" applyFont="1" applyFill="1" applyBorder="1" applyAlignment="1">
      <alignment horizontal="center"/>
    </xf>
    <xf numFmtId="10" fontId="8" fillId="3" borderId="5" xfId="2" applyNumberFormat="1" applyFont="1" applyFill="1" applyBorder="1" applyAlignment="1">
      <alignment horizontal="center"/>
    </xf>
    <xf numFmtId="10" fontId="2" fillId="2" borderId="5" xfId="2" applyNumberFormat="1" applyFont="1" applyFill="1" applyBorder="1" applyAlignment="1">
      <alignment horizontal="center"/>
    </xf>
    <xf numFmtId="41" fontId="8" fillId="3" borderId="2" xfId="1" applyFont="1" applyFill="1" applyBorder="1" applyAlignment="1">
      <alignment horizontal="center"/>
    </xf>
    <xf numFmtId="165" fontId="8" fillId="3" borderId="2" xfId="1" applyNumberFormat="1" applyFont="1" applyFill="1" applyBorder="1" applyAlignment="1">
      <alignment horizontal="left"/>
    </xf>
    <xf numFmtId="164" fontId="3" fillId="3" borderId="2" xfId="1" applyNumberFormat="1" applyFont="1" applyFill="1" applyBorder="1" applyAlignment="1">
      <alignment horizontal="center"/>
    </xf>
    <xf numFmtId="41" fontId="8" fillId="3" borderId="1" xfId="1" applyFont="1" applyFill="1" applyBorder="1" applyAlignment="1">
      <alignment horizontal="center"/>
    </xf>
    <xf numFmtId="41" fontId="2" fillId="2" borderId="5" xfId="1" applyFont="1" applyFill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9" fillId="0" borderId="0" xfId="0" applyFont="1" applyProtection="1">
      <protection hidden="1"/>
    </xf>
    <xf numFmtId="0" fontId="0" fillId="0" borderId="0" xfId="0" applyAlignment="1">
      <alignment horizontal="center" vertical="top"/>
    </xf>
    <xf numFmtId="0" fontId="10" fillId="0" borderId="0" xfId="0" applyFont="1" applyProtection="1">
      <protection hidden="1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3" fontId="10" fillId="0" borderId="5" xfId="0" applyNumberFormat="1" applyFont="1" applyBorder="1"/>
    <xf numFmtId="0" fontId="0" fillId="0" borderId="4" xfId="0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4" xfId="0" applyBorder="1" applyAlignment="1">
      <alignment wrapText="1"/>
    </xf>
    <xf numFmtId="0" fontId="0" fillId="0" borderId="0" xfId="0" applyAlignment="1">
      <alignment vertical="top"/>
    </xf>
    <xf numFmtId="0" fontId="0" fillId="0" borderId="4" xfId="0" applyBorder="1" applyAlignment="1">
      <alignment horizontal="center" wrapText="1"/>
    </xf>
    <xf numFmtId="0" fontId="0" fillId="0" borderId="9" xfId="0" applyBorder="1" applyAlignment="1">
      <alignment horizontal="center" vertical="top" wrapText="1"/>
    </xf>
    <xf numFmtId="0" fontId="0" fillId="0" borderId="9" xfId="0" applyBorder="1" applyAlignment="1">
      <alignment horizontal="center" vertical="top"/>
    </xf>
    <xf numFmtId="0" fontId="0" fillId="0" borderId="15" xfId="0" applyBorder="1" applyAlignment="1">
      <alignment horizontal="center" vertical="top" wrapText="1"/>
    </xf>
    <xf numFmtId="0" fontId="0" fillId="0" borderId="6" xfId="0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6" xfId="0" applyBorder="1" applyAlignment="1">
      <alignment wrapText="1"/>
    </xf>
    <xf numFmtId="0" fontId="0" fillId="0" borderId="7" xfId="0" applyBorder="1" applyAlignment="1">
      <alignment horizontal="left"/>
    </xf>
    <xf numFmtId="0" fontId="0" fillId="0" borderId="7" xfId="0" applyBorder="1"/>
    <xf numFmtId="0" fontId="0" fillId="0" borderId="0" xfId="0" applyAlignment="1">
      <alignment horizontal="left"/>
    </xf>
    <xf numFmtId="0" fontId="5" fillId="0" borderId="10" xfId="4" applyBorder="1" applyAlignment="1" applyProtection="1">
      <alignment horizontal="left"/>
    </xf>
    <xf numFmtId="0" fontId="0" fillId="0" borderId="10" xfId="0" applyBorder="1"/>
    <xf numFmtId="164" fontId="12" fillId="3" borderId="1" xfId="1" applyNumberFormat="1" applyFont="1" applyFill="1" applyBorder="1" applyAlignment="1">
      <alignment horizontal="center"/>
    </xf>
    <xf numFmtId="0" fontId="0" fillId="0" borderId="6" xfId="0" applyBorder="1"/>
    <xf numFmtId="0" fontId="0" fillId="0" borderId="7" xfId="0" applyBorder="1" applyProtection="1">
      <protection locked="0"/>
    </xf>
    <xf numFmtId="0" fontId="0" fillId="0" borderId="18" xfId="0" applyBorder="1" applyAlignment="1">
      <alignment horizontal="right"/>
    </xf>
    <xf numFmtId="9" fontId="2" fillId="2" borderId="19" xfId="2" applyFont="1" applyFill="1" applyBorder="1" applyAlignment="1">
      <alignment horizontal="center"/>
    </xf>
    <xf numFmtId="166" fontId="2" fillId="2" borderId="19" xfId="2" applyNumberFormat="1" applyFont="1" applyFill="1" applyBorder="1" applyAlignment="1">
      <alignment horizontal="center"/>
    </xf>
    <xf numFmtId="10" fontId="8" fillId="3" borderId="19" xfId="2" applyNumberFormat="1" applyFont="1" applyFill="1" applyBorder="1" applyAlignment="1">
      <alignment horizontal="center"/>
    </xf>
    <xf numFmtId="10" fontId="2" fillId="2" borderId="19" xfId="2" applyNumberFormat="1" applyFont="1" applyFill="1" applyBorder="1" applyAlignment="1">
      <alignment horizontal="center"/>
    </xf>
    <xf numFmtId="41" fontId="2" fillId="2" borderId="20" xfId="1" applyFont="1" applyFill="1" applyBorder="1" applyAlignment="1">
      <alignment horizontal="center"/>
    </xf>
    <xf numFmtId="41" fontId="2" fillId="2" borderId="22" xfId="1" applyFont="1" applyFill="1" applyBorder="1" applyAlignment="1">
      <alignment horizontal="center"/>
    </xf>
    <xf numFmtId="0" fontId="1" fillId="4" borderId="0" xfId="3" applyBorder="1"/>
    <xf numFmtId="167" fontId="2" fillId="2" borderId="22" xfId="1" applyNumberFormat="1" applyFont="1" applyFill="1" applyBorder="1" applyAlignment="1">
      <alignment horizontal="center"/>
    </xf>
    <xf numFmtId="0" fontId="0" fillId="0" borderId="24" xfId="0" applyBorder="1" applyAlignment="1">
      <alignment horizontal="right"/>
    </xf>
    <xf numFmtId="0" fontId="1" fillId="4" borderId="24" xfId="3" applyBorder="1"/>
    <xf numFmtId="41" fontId="2" fillId="2" borderId="25" xfId="1" applyFont="1" applyFill="1" applyBorder="1" applyAlignment="1">
      <alignment horizontal="center"/>
    </xf>
    <xf numFmtId="9" fontId="2" fillId="2" borderId="25" xfId="2" applyFont="1" applyFill="1" applyBorder="1" applyAlignment="1">
      <alignment horizontal="center"/>
    </xf>
    <xf numFmtId="166" fontId="2" fillId="2" borderId="25" xfId="2" applyNumberFormat="1" applyFont="1" applyFill="1" applyBorder="1" applyAlignment="1">
      <alignment horizontal="center"/>
    </xf>
    <xf numFmtId="10" fontId="8" fillId="3" borderId="25" xfId="2" applyNumberFormat="1" applyFont="1" applyFill="1" applyBorder="1" applyAlignment="1">
      <alignment horizontal="center"/>
    </xf>
    <xf numFmtId="10" fontId="2" fillId="2" borderId="25" xfId="2" applyNumberFormat="1" applyFont="1" applyFill="1" applyBorder="1" applyAlignment="1">
      <alignment horizontal="center"/>
    </xf>
    <xf numFmtId="167" fontId="2" fillId="2" borderId="26" xfId="1" applyNumberFormat="1" applyFont="1" applyFill="1" applyBorder="1" applyAlignment="1">
      <alignment horizontal="center"/>
    </xf>
    <xf numFmtId="0" fontId="1" fillId="4" borderId="18" xfId="3" applyBorder="1"/>
    <xf numFmtId="41" fontId="2" fillId="2" borderId="19" xfId="1" applyFont="1" applyFill="1" applyBorder="1" applyAlignment="1">
      <alignment horizontal="center"/>
    </xf>
    <xf numFmtId="167" fontId="2" fillId="2" borderId="20" xfId="1" applyNumberFormat="1" applyFont="1" applyFill="1" applyBorder="1" applyAlignment="1">
      <alignment horizontal="center"/>
    </xf>
    <xf numFmtId="0" fontId="1" fillId="4" borderId="0" xfId="3" applyBorder="1" applyProtection="1">
      <protection locked="0"/>
    </xf>
    <xf numFmtId="41" fontId="7" fillId="4" borderId="0" xfId="3" applyNumberFormat="1" applyFont="1" applyBorder="1"/>
    <xf numFmtId="41" fontId="2" fillId="2" borderId="16" xfId="1" applyFont="1" applyFill="1" applyBorder="1" applyAlignment="1">
      <alignment horizontal="center"/>
    </xf>
    <xf numFmtId="9" fontId="2" fillId="2" borderId="16" xfId="2" applyFont="1" applyFill="1" applyBorder="1" applyAlignment="1">
      <alignment horizontal="center"/>
    </xf>
    <xf numFmtId="166" fontId="2" fillId="2" borderId="16" xfId="2" applyNumberFormat="1" applyFont="1" applyFill="1" applyBorder="1" applyAlignment="1">
      <alignment horizontal="center"/>
    </xf>
    <xf numFmtId="10" fontId="8" fillId="3" borderId="16" xfId="2" applyNumberFormat="1" applyFont="1" applyFill="1" applyBorder="1" applyAlignment="1">
      <alignment horizontal="center"/>
    </xf>
    <xf numFmtId="10" fontId="2" fillId="2" borderId="16" xfId="2" applyNumberFormat="1" applyFont="1" applyFill="1" applyBorder="1" applyAlignment="1">
      <alignment horizontal="center"/>
    </xf>
    <xf numFmtId="167" fontId="2" fillId="2" borderId="29" xfId="1" applyNumberFormat="1" applyFont="1" applyFill="1" applyBorder="1" applyAlignment="1">
      <alignment horizontal="center"/>
    </xf>
    <xf numFmtId="164" fontId="7" fillId="4" borderId="0" xfId="3" applyNumberFormat="1" applyFont="1"/>
    <xf numFmtId="41" fontId="2" fillId="2" borderId="30" xfId="1" applyFont="1" applyFill="1" applyBorder="1" applyAlignment="1">
      <alignment horizontal="center"/>
    </xf>
    <xf numFmtId="9" fontId="2" fillId="2" borderId="30" xfId="2" applyFont="1" applyFill="1" applyBorder="1" applyAlignment="1">
      <alignment horizontal="center"/>
    </xf>
    <xf numFmtId="166" fontId="2" fillId="2" borderId="30" xfId="2" applyNumberFormat="1" applyFont="1" applyFill="1" applyBorder="1" applyAlignment="1">
      <alignment horizontal="center"/>
    </xf>
    <xf numFmtId="10" fontId="8" fillId="3" borderId="31" xfId="2" applyNumberFormat="1" applyFont="1" applyFill="1" applyBorder="1" applyAlignment="1">
      <alignment horizontal="center"/>
    </xf>
    <xf numFmtId="41" fontId="2" fillId="2" borderId="33" xfId="1" applyFont="1" applyFill="1" applyBorder="1" applyAlignment="1">
      <alignment horizontal="center"/>
    </xf>
    <xf numFmtId="9" fontId="2" fillId="2" borderId="33" xfId="2" applyFont="1" applyFill="1" applyBorder="1" applyAlignment="1">
      <alignment horizontal="center"/>
    </xf>
    <xf numFmtId="166" fontId="2" fillId="2" borderId="33" xfId="2" applyNumberFormat="1" applyFont="1" applyFill="1" applyBorder="1" applyAlignment="1">
      <alignment horizontal="center"/>
    </xf>
    <xf numFmtId="10" fontId="8" fillId="3" borderId="34" xfId="2" applyNumberFormat="1" applyFont="1" applyFill="1" applyBorder="1" applyAlignment="1">
      <alignment horizontal="center"/>
    </xf>
    <xf numFmtId="41" fontId="2" fillId="2" borderId="28" xfId="1" applyFont="1" applyFill="1" applyBorder="1" applyAlignment="1">
      <alignment horizontal="center"/>
    </xf>
    <xf numFmtId="0" fontId="13" fillId="0" borderId="0" xfId="0" applyFont="1"/>
    <xf numFmtId="0" fontId="0" fillId="0" borderId="0" xfId="0" applyAlignment="1">
      <alignment horizontal="right"/>
    </xf>
    <xf numFmtId="9" fontId="2" fillId="2" borderId="15" xfId="2" applyFont="1" applyFill="1" applyBorder="1" applyAlignment="1">
      <alignment horizontal="center"/>
    </xf>
    <xf numFmtId="166" fontId="2" fillId="2" borderId="15" xfId="2" applyNumberFormat="1" applyFont="1" applyFill="1" applyBorder="1" applyAlignment="1">
      <alignment horizontal="center"/>
    </xf>
    <xf numFmtId="10" fontId="8" fillId="3" borderId="15" xfId="2" applyNumberFormat="1" applyFont="1" applyFill="1" applyBorder="1" applyAlignment="1">
      <alignment horizontal="center"/>
    </xf>
    <xf numFmtId="10" fontId="2" fillId="2" borderId="15" xfId="2" applyNumberFormat="1" applyFont="1" applyFill="1" applyBorder="1" applyAlignment="1">
      <alignment horizontal="center"/>
    </xf>
    <xf numFmtId="41" fontId="2" fillId="2" borderId="15" xfId="1" applyFont="1" applyFill="1" applyBorder="1" applyAlignment="1">
      <alignment horizontal="center"/>
    </xf>
    <xf numFmtId="167" fontId="2" fillId="2" borderId="35" xfId="1" applyNumberFormat="1" applyFont="1" applyFill="1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1" fontId="2" fillId="2" borderId="4" xfId="1" applyFont="1" applyFill="1" applyBorder="1" applyAlignment="1">
      <alignment horizontal="center"/>
    </xf>
    <xf numFmtId="10" fontId="2" fillId="5" borderId="5" xfId="2" applyNumberFormat="1" applyFont="1" applyFill="1" applyBorder="1" applyAlignment="1">
      <alignment horizontal="center"/>
    </xf>
    <xf numFmtId="10" fontId="2" fillId="5" borderId="16" xfId="2" applyNumberFormat="1" applyFont="1" applyFill="1" applyBorder="1" applyAlignment="1">
      <alignment horizontal="center"/>
    </xf>
    <xf numFmtId="166" fontId="2" fillId="5" borderId="30" xfId="2" applyNumberFormat="1" applyFont="1" applyFill="1" applyBorder="1" applyAlignment="1">
      <alignment horizontal="center"/>
    </xf>
    <xf numFmtId="0" fontId="1" fillId="4" borderId="0" xfId="3" applyBorder="1" applyAlignment="1">
      <alignment wrapText="1"/>
    </xf>
    <xf numFmtId="0" fontId="1" fillId="4" borderId="0" xfId="3" applyAlignment="1">
      <alignment horizontal="center" wrapText="1"/>
    </xf>
    <xf numFmtId="41" fontId="2" fillId="2" borderId="36" xfId="1" applyFont="1" applyFill="1" applyBorder="1" applyAlignment="1">
      <alignment horizontal="center"/>
    </xf>
    <xf numFmtId="0" fontId="1" fillId="4" borderId="18" xfId="3" applyBorder="1" applyAlignment="1">
      <alignment horizontal="right"/>
    </xf>
    <xf numFmtId="0" fontId="1" fillId="4" borderId="0" xfId="3" applyBorder="1" applyAlignment="1">
      <alignment horizontal="right"/>
    </xf>
    <xf numFmtId="0" fontId="1" fillId="4" borderId="24" xfId="3" applyBorder="1" applyAlignment="1">
      <alignment horizontal="right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center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0" xfId="0" applyBorder="1" applyAlignment="1">
      <alignment horizontal="center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3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0" xfId="0" applyAlignment="1">
      <alignment horizontal="left"/>
    </xf>
    <xf numFmtId="0" fontId="4" fillId="0" borderId="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4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6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41" fontId="2" fillId="2" borderId="32" xfId="1" applyFont="1" applyFill="1" applyBorder="1" applyAlignment="1">
      <alignment horizontal="center" vertical="center"/>
    </xf>
    <xf numFmtId="41" fontId="2" fillId="2" borderId="27" xfId="1" applyFont="1" applyFill="1" applyBorder="1" applyAlignment="1">
      <alignment horizontal="center" vertical="center"/>
    </xf>
    <xf numFmtId="164" fontId="2" fillId="2" borderId="11" xfId="1" applyNumberFormat="1" applyFont="1" applyFill="1" applyBorder="1" applyAlignment="1">
      <alignment horizontal="center"/>
    </xf>
    <xf numFmtId="0" fontId="9" fillId="0" borderId="0" xfId="0" applyFont="1" applyFill="1"/>
    <xf numFmtId="0" fontId="0" fillId="0" borderId="1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Fill="1" applyBorder="1" applyAlignment="1">
      <alignment horizontal="right"/>
    </xf>
    <xf numFmtId="41" fontId="2" fillId="2" borderId="37" xfId="1" applyFont="1" applyFill="1" applyBorder="1" applyAlignment="1">
      <alignment horizontal="center"/>
    </xf>
    <xf numFmtId="0" fontId="0" fillId="0" borderId="18" xfId="0" applyFill="1" applyBorder="1" applyAlignment="1">
      <alignment horizontal="right"/>
    </xf>
    <xf numFmtId="41" fontId="2" fillId="2" borderId="38" xfId="1" applyFont="1" applyFill="1" applyBorder="1" applyAlignment="1">
      <alignment horizontal="center"/>
    </xf>
    <xf numFmtId="0" fontId="0" fillId="0" borderId="24" xfId="0" applyFill="1" applyBorder="1" applyAlignment="1">
      <alignment horizontal="right"/>
    </xf>
    <xf numFmtId="10" fontId="2" fillId="5" borderId="37" xfId="2" applyNumberFormat="1" applyFont="1" applyFill="1" applyBorder="1" applyAlignment="1">
      <alignment horizontal="center"/>
    </xf>
    <xf numFmtId="0" fontId="0" fillId="0" borderId="0" xfId="0" applyBorder="1" applyAlignment="1">
      <alignment horizontal="right"/>
    </xf>
    <xf numFmtId="10" fontId="2" fillId="5" borderId="38" xfId="2" applyNumberFormat="1" applyFont="1" applyFill="1" applyBorder="1" applyAlignment="1">
      <alignment horizontal="center"/>
    </xf>
    <xf numFmtId="9" fontId="2" fillId="2" borderId="38" xfId="2" applyFont="1" applyFill="1" applyBorder="1" applyAlignment="1">
      <alignment horizontal="center"/>
    </xf>
    <xf numFmtId="167" fontId="2" fillId="2" borderId="39" xfId="1" applyNumberFormat="1" applyFont="1" applyFill="1" applyBorder="1" applyAlignment="1">
      <alignment horizontal="center"/>
    </xf>
    <xf numFmtId="10" fontId="2" fillId="2" borderId="33" xfId="2" applyNumberFormat="1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41" fontId="2" fillId="2" borderId="40" xfId="1" applyFont="1" applyFill="1" applyBorder="1" applyAlignment="1">
      <alignment horizontal="center"/>
    </xf>
    <xf numFmtId="41" fontId="2" fillId="2" borderId="27" xfId="1" applyFont="1" applyFill="1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41" fontId="2" fillId="2" borderId="6" xfId="1" applyFont="1" applyFill="1" applyBorder="1" applyAlignment="1">
      <alignment horizontal="center"/>
    </xf>
    <xf numFmtId="41" fontId="2" fillId="2" borderId="41" xfId="1" applyFont="1" applyFill="1" applyBorder="1" applyAlignment="1">
      <alignment horizontal="center"/>
    </xf>
    <xf numFmtId="9" fontId="2" fillId="2" borderId="41" xfId="2" applyFont="1" applyFill="1" applyBorder="1" applyAlignment="1">
      <alignment horizontal="center"/>
    </xf>
    <xf numFmtId="166" fontId="2" fillId="2" borderId="41" xfId="2" applyNumberFormat="1" applyFont="1" applyFill="1" applyBorder="1" applyAlignment="1">
      <alignment horizontal="center"/>
    </xf>
    <xf numFmtId="10" fontId="8" fillId="3" borderId="2" xfId="2" applyNumberFormat="1" applyFont="1" applyFill="1" applyBorder="1" applyAlignment="1">
      <alignment horizontal="center"/>
    </xf>
    <xf numFmtId="41" fontId="2" fillId="2" borderId="39" xfId="1" applyFont="1" applyFill="1" applyBorder="1" applyAlignment="1">
      <alignment horizontal="center" vertical="center"/>
    </xf>
    <xf numFmtId="41" fontId="2" fillId="2" borderId="42" xfId="1" applyFont="1" applyFill="1" applyBorder="1" applyAlignment="1">
      <alignment horizontal="center" vertical="center"/>
    </xf>
    <xf numFmtId="41" fontId="2" fillId="2" borderId="43" xfId="1" applyFont="1" applyFill="1" applyBorder="1" applyAlignment="1">
      <alignment horizontal="center" vertical="center"/>
    </xf>
    <xf numFmtId="10" fontId="2" fillId="2" borderId="41" xfId="2" applyNumberFormat="1" applyFont="1" applyFill="1" applyBorder="1" applyAlignment="1">
      <alignment horizontal="center"/>
    </xf>
  </cellXfs>
  <cellStyles count="5">
    <cellStyle name="20% - Accent3" xfId="3" builtinId="38"/>
    <cellStyle name="Comma [0]" xfId="1" builtinId="6"/>
    <cellStyle name="Hyperlink" xfId="4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st@ust.i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6"/>
  <sheetViews>
    <sheetView tabSelected="1" workbookViewId="0">
      <selection activeCell="K52" sqref="K52"/>
    </sheetView>
  </sheetViews>
  <sheetFormatPr defaultRowHeight="14.25" x14ac:dyDescent="0.45"/>
  <cols>
    <col min="7" max="7" width="14" bestFit="1" customWidth="1"/>
    <col min="8" max="8" width="21.59765625" bestFit="1" customWidth="1"/>
  </cols>
  <sheetData>
    <row r="1" spans="1:8" x14ac:dyDescent="0.45">
      <c r="A1" s="117" t="s">
        <v>0</v>
      </c>
      <c r="B1" s="118"/>
      <c r="C1" s="118"/>
      <c r="D1" s="118"/>
      <c r="E1" s="119"/>
      <c r="F1" s="119"/>
      <c r="G1" s="119"/>
      <c r="H1" s="119"/>
    </row>
    <row r="2" spans="1:8" x14ac:dyDescent="0.45">
      <c r="A2" s="117" t="s">
        <v>1</v>
      </c>
      <c r="B2" s="118"/>
      <c r="C2" s="118"/>
      <c r="D2" s="118"/>
      <c r="E2" s="119">
        <v>2024</v>
      </c>
      <c r="F2" s="119"/>
      <c r="G2" s="119"/>
      <c r="H2" s="119"/>
    </row>
    <row r="3" spans="1:8" x14ac:dyDescent="0.45">
      <c r="A3" s="120" t="s">
        <v>2</v>
      </c>
      <c r="B3" s="121"/>
      <c r="C3" s="121"/>
      <c r="D3" s="121"/>
      <c r="E3" s="122" t="s">
        <v>3</v>
      </c>
      <c r="F3" s="122"/>
      <c r="G3" s="122"/>
      <c r="H3" s="122"/>
    </row>
    <row r="4" spans="1:8" x14ac:dyDescent="0.45">
      <c r="A4" s="114" t="s">
        <v>4</v>
      </c>
      <c r="B4" s="115"/>
      <c r="C4" s="115"/>
      <c r="D4" s="115"/>
      <c r="E4" s="116" t="s">
        <v>5</v>
      </c>
      <c r="F4" s="116"/>
      <c r="G4" s="116"/>
      <c r="H4" s="116"/>
    </row>
    <row r="5" spans="1:8" x14ac:dyDescent="0.45">
      <c r="A5" s="114" t="s">
        <v>6</v>
      </c>
      <c r="B5" s="115"/>
      <c r="C5" s="115"/>
      <c r="D5" s="115"/>
      <c r="E5" s="116">
        <v>5803100600</v>
      </c>
      <c r="F5" s="116"/>
      <c r="G5" s="116"/>
      <c r="H5" s="116"/>
    </row>
    <row r="6" spans="1:8" x14ac:dyDescent="0.45">
      <c r="A6" s="114" t="s">
        <v>7</v>
      </c>
      <c r="B6" s="115"/>
      <c r="C6" s="115"/>
      <c r="D6" s="115"/>
      <c r="E6" s="116" t="s">
        <v>8</v>
      </c>
      <c r="F6" s="116"/>
      <c r="G6" s="116"/>
      <c r="H6" s="116"/>
    </row>
    <row r="7" spans="1:8" x14ac:dyDescent="0.45">
      <c r="A7" s="114" t="s">
        <v>9</v>
      </c>
      <c r="B7" s="115"/>
      <c r="C7" s="115"/>
      <c r="D7" s="115"/>
      <c r="E7" s="116" t="s">
        <v>10</v>
      </c>
      <c r="F7" s="116"/>
      <c r="G7" s="116"/>
      <c r="H7" s="116"/>
    </row>
    <row r="8" spans="1:8" x14ac:dyDescent="0.45">
      <c r="A8" s="114" t="s">
        <v>11</v>
      </c>
      <c r="B8" s="115"/>
      <c r="C8" s="115"/>
      <c r="D8" s="115"/>
      <c r="E8" s="116">
        <v>465</v>
      </c>
      <c r="F8" s="116"/>
      <c r="G8" s="116"/>
      <c r="H8" s="116"/>
    </row>
    <row r="9" spans="1:8" x14ac:dyDescent="0.45">
      <c r="A9" s="114" t="s">
        <v>12</v>
      </c>
      <c r="B9" s="115"/>
      <c r="C9" s="115"/>
      <c r="D9" s="115"/>
      <c r="E9" s="116" t="s">
        <v>13</v>
      </c>
      <c r="F9" s="116"/>
      <c r="G9" s="116"/>
      <c r="H9" s="116"/>
    </row>
    <row r="10" spans="1:8" x14ac:dyDescent="0.45">
      <c r="A10" s="115" t="s">
        <v>14</v>
      </c>
      <c r="B10" s="115"/>
      <c r="C10" s="115"/>
      <c r="D10" s="115"/>
      <c r="E10" s="24" t="s">
        <v>15</v>
      </c>
      <c r="F10" s="25"/>
      <c r="H10" s="24" t="s">
        <v>16</v>
      </c>
    </row>
    <row r="11" spans="1:8" x14ac:dyDescent="0.45">
      <c r="A11" s="26" t="s">
        <v>17</v>
      </c>
      <c r="B11" s="25"/>
      <c r="C11" s="27"/>
      <c r="D11" s="27"/>
      <c r="E11" s="25" t="s">
        <v>18</v>
      </c>
      <c r="F11" s="25"/>
      <c r="H11" s="25" t="s">
        <v>19</v>
      </c>
    </row>
    <row r="12" spans="1:8" x14ac:dyDescent="0.45">
      <c r="A12" s="28" t="s">
        <v>20</v>
      </c>
      <c r="B12" s="25"/>
      <c r="C12" s="27"/>
      <c r="D12" s="27"/>
      <c r="E12" s="25" t="s">
        <v>21</v>
      </c>
      <c r="F12" s="25"/>
      <c r="H12" s="25" t="s">
        <v>22</v>
      </c>
    </row>
    <row r="13" spans="1:8" x14ac:dyDescent="0.45">
      <c r="A13" s="28" t="s">
        <v>23</v>
      </c>
      <c r="B13" s="25"/>
      <c r="C13" s="27"/>
      <c r="D13" s="27"/>
      <c r="E13" s="25" t="s">
        <v>24</v>
      </c>
      <c r="F13" s="25"/>
      <c r="H13" s="25" t="s">
        <v>25</v>
      </c>
    </row>
    <row r="14" spans="1:8" x14ac:dyDescent="0.45">
      <c r="A14" s="25" t="s">
        <v>26</v>
      </c>
      <c r="B14" s="25"/>
      <c r="C14" s="27"/>
      <c r="D14" s="27"/>
      <c r="E14" s="25" t="s">
        <v>27</v>
      </c>
      <c r="F14" s="25"/>
      <c r="H14" s="25" t="s">
        <v>28</v>
      </c>
    </row>
    <row r="15" spans="1:8" x14ac:dyDescent="0.45">
      <c r="A15" s="28" t="s">
        <v>29</v>
      </c>
      <c r="B15" s="25"/>
      <c r="C15" s="27"/>
      <c r="D15" s="27"/>
      <c r="E15" s="24" t="s">
        <v>30</v>
      </c>
      <c r="F15" s="25"/>
      <c r="H15" s="25" t="s">
        <v>31</v>
      </c>
    </row>
    <row r="16" spans="1:8" x14ac:dyDescent="0.45">
      <c r="A16" s="27"/>
      <c r="B16" s="27"/>
      <c r="C16" s="27"/>
      <c r="D16" s="27"/>
      <c r="E16" s="25" t="s">
        <v>32</v>
      </c>
      <c r="F16" s="25"/>
      <c r="H16" s="25" t="s">
        <v>33</v>
      </c>
    </row>
    <row r="17" spans="1:8" x14ac:dyDescent="0.45">
      <c r="A17" s="170" t="s">
        <v>142</v>
      </c>
      <c r="B17" s="27"/>
      <c r="C17" s="27"/>
      <c r="D17" s="27"/>
      <c r="E17" s="25" t="s">
        <v>34</v>
      </c>
      <c r="F17" s="25"/>
      <c r="H17" s="24" t="s">
        <v>35</v>
      </c>
    </row>
    <row r="18" spans="1:8" x14ac:dyDescent="0.45">
      <c r="A18" s="25" t="s">
        <v>155</v>
      </c>
      <c r="C18" s="25"/>
      <c r="D18" s="25"/>
      <c r="E18" s="25" t="s">
        <v>36</v>
      </c>
      <c r="F18" s="25"/>
      <c r="H18" s="25" t="s">
        <v>37</v>
      </c>
    </row>
    <row r="19" spans="1:8" x14ac:dyDescent="0.45">
      <c r="A19" s="25" t="s">
        <v>156</v>
      </c>
      <c r="C19" s="25"/>
      <c r="D19" s="25"/>
      <c r="E19" s="25" t="s">
        <v>38</v>
      </c>
      <c r="F19" s="25"/>
      <c r="H19" s="25" t="s">
        <v>39</v>
      </c>
    </row>
    <row r="20" spans="1:8" x14ac:dyDescent="0.45">
      <c r="A20" s="25" t="s">
        <v>157</v>
      </c>
      <c r="C20" s="25"/>
      <c r="D20" s="25"/>
      <c r="E20" s="26" t="s">
        <v>40</v>
      </c>
      <c r="F20" s="25"/>
      <c r="H20" s="25" t="s">
        <v>41</v>
      </c>
    </row>
    <row r="21" spans="1:8" x14ac:dyDescent="0.45">
      <c r="A21" s="25" t="s">
        <v>158</v>
      </c>
      <c r="C21" s="25"/>
      <c r="D21" s="25"/>
      <c r="E21" s="25" t="s">
        <v>42</v>
      </c>
      <c r="F21" s="25"/>
      <c r="H21" s="25" t="s">
        <v>43</v>
      </c>
    </row>
    <row r="22" spans="1:8" x14ac:dyDescent="0.45">
      <c r="A22" s="27"/>
      <c r="B22" s="27"/>
      <c r="C22" s="27"/>
      <c r="D22" s="27"/>
      <c r="E22" s="25" t="s">
        <v>44</v>
      </c>
      <c r="F22" s="25"/>
      <c r="H22" s="24" t="s">
        <v>45</v>
      </c>
    </row>
    <row r="23" spans="1:8" x14ac:dyDescent="0.45">
      <c r="A23" s="27"/>
      <c r="B23" s="27"/>
      <c r="C23" s="27"/>
      <c r="D23" s="27"/>
      <c r="E23" s="25" t="s">
        <v>46</v>
      </c>
      <c r="F23" s="25"/>
      <c r="H23" s="25" t="s">
        <v>47</v>
      </c>
    </row>
    <row r="24" spans="1:8" x14ac:dyDescent="0.45">
      <c r="A24" s="27"/>
      <c r="B24" s="27"/>
      <c r="C24" s="27"/>
      <c r="D24" s="27"/>
      <c r="E24" s="25" t="s">
        <v>48</v>
      </c>
      <c r="F24" s="25"/>
      <c r="H24" s="25" t="s">
        <v>49</v>
      </c>
    </row>
    <row r="25" spans="1:8" x14ac:dyDescent="0.45">
      <c r="A25" s="27"/>
      <c r="B25" s="27"/>
      <c r="C25" s="27"/>
      <c r="D25" s="27"/>
      <c r="H25" s="25" t="s">
        <v>50</v>
      </c>
    </row>
    <row r="26" spans="1:8" x14ac:dyDescent="0.45">
      <c r="A26" s="27"/>
      <c r="B26" s="27"/>
      <c r="C26" s="27"/>
      <c r="D26" s="27"/>
      <c r="E26" s="25"/>
      <c r="F26" s="25"/>
      <c r="G26" s="25"/>
      <c r="H26" s="25" t="s">
        <v>51</v>
      </c>
    </row>
    <row r="27" spans="1:8" x14ac:dyDescent="0.45">
      <c r="A27" s="120" t="s">
        <v>52</v>
      </c>
      <c r="B27" s="121"/>
      <c r="C27" s="121"/>
      <c r="D27" s="121"/>
      <c r="E27" s="122"/>
      <c r="F27" s="122"/>
      <c r="G27" s="122"/>
      <c r="H27" s="122"/>
    </row>
    <row r="28" spans="1:8" x14ac:dyDescent="0.45">
      <c r="A28" s="123" t="s">
        <v>53</v>
      </c>
      <c r="B28" s="124"/>
      <c r="C28" s="124"/>
      <c r="D28" s="124"/>
      <c r="E28" s="125" t="s">
        <v>54</v>
      </c>
      <c r="F28" s="125"/>
      <c r="G28" s="125"/>
      <c r="H28" s="125"/>
    </row>
    <row r="29" spans="1:8" x14ac:dyDescent="0.45">
      <c r="A29" s="126" t="s">
        <v>55</v>
      </c>
      <c r="B29" s="127"/>
      <c r="C29" s="127"/>
      <c r="D29" s="127"/>
      <c r="E29" s="128"/>
      <c r="F29" s="128"/>
      <c r="G29" s="128"/>
      <c r="H29" s="128"/>
    </row>
    <row r="30" spans="1:8" x14ac:dyDescent="0.45">
      <c r="A30" s="117" t="s">
        <v>56</v>
      </c>
      <c r="B30" s="118"/>
      <c r="C30" s="118"/>
      <c r="D30" s="118"/>
      <c r="E30" s="119"/>
      <c r="F30" s="119"/>
      <c r="G30" s="119"/>
      <c r="H30" s="119"/>
    </row>
    <row r="31" spans="1:8" x14ac:dyDescent="0.45">
      <c r="A31" s="120" t="s">
        <v>57</v>
      </c>
      <c r="B31" s="121"/>
      <c r="C31" s="121"/>
      <c r="D31" s="121"/>
      <c r="E31" s="131">
        <f>'A.fjordur 2024'!J38+'P&amp;T 2024'!J38</f>
        <v>17309.442999999999</v>
      </c>
      <c r="F31" s="131"/>
      <c r="G31" s="131"/>
      <c r="H31" s="131"/>
    </row>
    <row r="32" spans="1:8" x14ac:dyDescent="0.45">
      <c r="A32" s="114" t="s">
        <v>58</v>
      </c>
      <c r="B32" s="115"/>
      <c r="C32" s="115"/>
      <c r="D32" s="115"/>
      <c r="E32" s="116">
        <v>7</v>
      </c>
      <c r="F32" s="116"/>
      <c r="G32" s="116"/>
      <c r="H32" s="116"/>
    </row>
    <row r="33" spans="1:8" x14ac:dyDescent="0.45">
      <c r="A33" s="114" t="s">
        <v>59</v>
      </c>
      <c r="B33" s="115"/>
      <c r="C33" s="115"/>
      <c r="D33" s="115"/>
      <c r="E33" s="116"/>
      <c r="F33" s="116"/>
      <c r="G33" s="116"/>
      <c r="H33" s="116"/>
    </row>
    <row r="34" spans="1:8" x14ac:dyDescent="0.45">
      <c r="A34" s="114" t="s">
        <v>60</v>
      </c>
      <c r="B34" s="115"/>
      <c r="C34" s="115"/>
      <c r="D34" s="115"/>
      <c r="E34" s="116"/>
      <c r="F34" s="116"/>
      <c r="G34" s="116"/>
      <c r="H34" s="116"/>
    </row>
    <row r="35" spans="1:8" x14ac:dyDescent="0.45">
      <c r="A35" s="129" t="s">
        <v>61</v>
      </c>
      <c r="B35" s="130"/>
      <c r="C35" s="130"/>
      <c r="D35" s="130"/>
      <c r="E35" s="128"/>
      <c r="F35" s="128"/>
      <c r="G35" s="128"/>
      <c r="H35" s="128"/>
    </row>
    <row r="36" spans="1:8" x14ac:dyDescent="0.45">
      <c r="A36" s="135" t="s">
        <v>62</v>
      </c>
      <c r="B36" s="136"/>
      <c r="C36" s="136"/>
      <c r="D36" s="136"/>
      <c r="E36" s="136"/>
      <c r="F36" s="136"/>
      <c r="G36" s="136"/>
      <c r="H36" s="136"/>
    </row>
    <row r="37" spans="1:8" x14ac:dyDescent="0.45">
      <c r="A37" s="137" t="s">
        <v>63</v>
      </c>
      <c r="B37" s="138"/>
      <c r="C37" s="137" t="s">
        <v>64</v>
      </c>
      <c r="D37" s="138"/>
      <c r="E37" s="137" t="s">
        <v>65</v>
      </c>
      <c r="F37" s="138"/>
      <c r="G37" s="122"/>
      <c r="H37" s="122"/>
    </row>
    <row r="38" spans="1:8" x14ac:dyDescent="0.45">
      <c r="A38" s="139"/>
      <c r="B38" s="140"/>
      <c r="C38" s="139" t="s">
        <v>66</v>
      </c>
      <c r="D38" s="140"/>
      <c r="E38" s="141"/>
      <c r="F38" s="140"/>
      <c r="G38" s="116"/>
      <c r="H38" s="116"/>
    </row>
    <row r="39" spans="1:8" x14ac:dyDescent="0.45">
      <c r="A39" s="132"/>
      <c r="B39" s="133"/>
      <c r="C39" s="132"/>
      <c r="D39" s="133"/>
      <c r="E39" s="134"/>
      <c r="F39" s="133"/>
      <c r="G39" s="116"/>
      <c r="H39" s="116"/>
    </row>
    <row r="40" spans="1:8" x14ac:dyDescent="0.45">
      <c r="A40" s="132"/>
      <c r="B40" s="133"/>
      <c r="C40" s="132"/>
      <c r="D40" s="133"/>
      <c r="E40" s="134"/>
      <c r="F40" s="133"/>
      <c r="G40" s="116"/>
      <c r="H40" s="116"/>
    </row>
    <row r="41" spans="1:8" x14ac:dyDescent="0.45">
      <c r="A41" s="135" t="s">
        <v>67</v>
      </c>
      <c r="B41" s="136"/>
      <c r="C41" s="136"/>
      <c r="D41" s="136"/>
      <c r="E41" s="136"/>
      <c r="F41" s="136"/>
      <c r="G41" s="136"/>
      <c r="H41" s="136"/>
    </row>
    <row r="42" spans="1:8" x14ac:dyDescent="0.45">
      <c r="A42" s="142" t="s">
        <v>68</v>
      </c>
      <c r="B42" s="119"/>
      <c r="C42" s="143"/>
      <c r="D42" s="142" t="s">
        <v>69</v>
      </c>
      <c r="E42" s="119"/>
      <c r="F42" s="143"/>
      <c r="G42" s="142" t="s">
        <v>70</v>
      </c>
      <c r="H42" s="119"/>
    </row>
    <row r="43" spans="1:8" x14ac:dyDescent="0.45">
      <c r="A43" s="29" t="s">
        <v>71</v>
      </c>
      <c r="B43" s="142" t="s">
        <v>72</v>
      </c>
      <c r="C43" s="143"/>
      <c r="D43" s="29" t="s">
        <v>73</v>
      </c>
      <c r="E43" s="142" t="s">
        <v>74</v>
      </c>
      <c r="F43" s="143"/>
      <c r="G43" s="29" t="s">
        <v>75</v>
      </c>
      <c r="H43" s="30" t="s">
        <v>76</v>
      </c>
    </row>
    <row r="44" spans="1:8" x14ac:dyDescent="0.45">
      <c r="A44" s="31"/>
      <c r="B44" s="142"/>
      <c r="C44" s="143"/>
      <c r="D44" s="31"/>
      <c r="E44" s="142"/>
      <c r="F44" s="143"/>
      <c r="G44" s="31"/>
      <c r="H44" s="30"/>
    </row>
    <row r="45" spans="1:8" x14ac:dyDescent="0.45">
      <c r="A45" s="31"/>
      <c r="B45" s="142"/>
      <c r="C45" s="143"/>
      <c r="D45" s="31"/>
      <c r="E45" s="142"/>
      <c r="F45" s="143"/>
      <c r="G45" s="31"/>
      <c r="H45" s="30"/>
    </row>
    <row r="46" spans="1:8" x14ac:dyDescent="0.45">
      <c r="A46" s="31"/>
      <c r="B46" s="142"/>
      <c r="C46" s="143"/>
      <c r="D46" s="31"/>
      <c r="E46" s="142"/>
      <c r="F46" s="143"/>
      <c r="G46" s="31"/>
      <c r="H46" s="30"/>
    </row>
    <row r="47" spans="1:8" x14ac:dyDescent="0.45">
      <c r="A47" s="135" t="s">
        <v>77</v>
      </c>
      <c r="B47" s="136"/>
      <c r="C47" s="136"/>
      <c r="D47" s="136"/>
      <c r="E47" s="136"/>
      <c r="F47" s="136"/>
      <c r="G47" s="136"/>
      <c r="H47" s="136"/>
    </row>
    <row r="48" spans="1:8" x14ac:dyDescent="0.45">
      <c r="A48" s="142" t="s">
        <v>68</v>
      </c>
      <c r="B48" s="119"/>
      <c r="C48" s="143"/>
      <c r="D48" s="142" t="s">
        <v>69</v>
      </c>
      <c r="E48" s="119"/>
      <c r="F48" s="143"/>
      <c r="G48" s="142" t="s">
        <v>78</v>
      </c>
      <c r="H48" s="119"/>
    </row>
    <row r="49" spans="1:8" x14ac:dyDescent="0.45">
      <c r="A49" s="29" t="s">
        <v>71</v>
      </c>
      <c r="B49" s="142" t="s">
        <v>72</v>
      </c>
      <c r="C49" s="143"/>
      <c r="D49" s="29" t="s">
        <v>73</v>
      </c>
      <c r="E49" s="142" t="s">
        <v>74</v>
      </c>
      <c r="F49" s="143"/>
      <c r="G49" s="29" t="s">
        <v>75</v>
      </c>
      <c r="H49" s="30" t="s">
        <v>76</v>
      </c>
    </row>
    <row r="50" spans="1:8" ht="31.5" customHeight="1" x14ac:dyDescent="0.45">
      <c r="A50" s="31">
        <v>12</v>
      </c>
      <c r="B50" s="144" t="s">
        <v>79</v>
      </c>
      <c r="C50" s="145"/>
      <c r="D50" s="31" t="s">
        <v>80</v>
      </c>
      <c r="E50" s="146" t="s">
        <v>81</v>
      </c>
      <c r="F50" s="147"/>
      <c r="G50" s="32">
        <f>'A.fjordur 2024'!M36+'A.fjordur 2024'!O36+'P&amp;T 2024'!M38+'P&amp;T 2024'!O38</f>
        <v>793193.72138495999</v>
      </c>
      <c r="H50" s="30"/>
    </row>
    <row r="51" spans="1:8" ht="26.25" customHeight="1" x14ac:dyDescent="0.45">
      <c r="A51" s="31">
        <v>13</v>
      </c>
      <c r="B51" s="144" t="s">
        <v>82</v>
      </c>
      <c r="C51" s="145"/>
      <c r="D51" s="31" t="s">
        <v>80</v>
      </c>
      <c r="E51" s="148"/>
      <c r="F51" s="149"/>
      <c r="G51" s="32">
        <f>'A.fjordur 2024'!Q36+'P&amp;T 2024'!Q38</f>
        <v>121748.57528063998</v>
      </c>
      <c r="H51" s="30"/>
    </row>
    <row r="52" spans="1:8" x14ac:dyDescent="0.45">
      <c r="A52" s="135" t="s">
        <v>83</v>
      </c>
      <c r="B52" s="136"/>
      <c r="C52" s="136"/>
      <c r="D52" s="136"/>
      <c r="E52" s="136"/>
      <c r="F52" s="136"/>
      <c r="G52" s="136"/>
      <c r="H52" s="136"/>
    </row>
    <row r="53" spans="1:8" x14ac:dyDescent="0.45">
      <c r="A53" s="142" t="s">
        <v>68</v>
      </c>
      <c r="B53" s="119"/>
      <c r="C53" s="143"/>
      <c r="D53" s="142" t="s">
        <v>69</v>
      </c>
      <c r="E53" s="119"/>
      <c r="F53" s="143"/>
      <c r="G53" s="142" t="s">
        <v>84</v>
      </c>
      <c r="H53" s="119"/>
    </row>
    <row r="54" spans="1:8" x14ac:dyDescent="0.45">
      <c r="A54" s="29" t="s">
        <v>71</v>
      </c>
      <c r="B54" s="142" t="s">
        <v>72</v>
      </c>
      <c r="C54" s="143"/>
      <c r="D54" s="29" t="s">
        <v>73</v>
      </c>
      <c r="E54" s="142" t="s">
        <v>74</v>
      </c>
      <c r="F54" s="143"/>
      <c r="G54" s="29" t="s">
        <v>75</v>
      </c>
      <c r="H54" s="30" t="s">
        <v>76</v>
      </c>
    </row>
    <row r="55" spans="1:8" x14ac:dyDescent="0.45">
      <c r="A55" s="31"/>
      <c r="B55" s="142"/>
      <c r="C55" s="143"/>
      <c r="D55" s="31"/>
      <c r="E55" s="142"/>
      <c r="F55" s="143"/>
      <c r="G55" s="31"/>
      <c r="H55" s="30"/>
    </row>
    <row r="56" spans="1:8" x14ac:dyDescent="0.45">
      <c r="A56" s="31"/>
      <c r="B56" s="142"/>
      <c r="C56" s="143"/>
      <c r="D56" s="31"/>
      <c r="E56" s="142"/>
      <c r="F56" s="143"/>
      <c r="G56" s="31"/>
      <c r="H56" s="30"/>
    </row>
    <row r="57" spans="1:8" x14ac:dyDescent="0.45">
      <c r="A57" s="31"/>
      <c r="B57" s="142"/>
      <c r="C57" s="143"/>
      <c r="D57" s="31"/>
      <c r="E57" s="142"/>
      <c r="F57" s="143"/>
      <c r="G57" s="31"/>
      <c r="H57" s="30"/>
    </row>
    <row r="58" spans="1:8" x14ac:dyDescent="0.45">
      <c r="A58" s="135" t="s">
        <v>85</v>
      </c>
      <c r="B58" s="136"/>
      <c r="C58" s="136"/>
      <c r="D58" s="136"/>
      <c r="E58" s="136"/>
      <c r="F58" s="136"/>
      <c r="G58" s="136"/>
      <c r="H58" s="136"/>
    </row>
    <row r="59" spans="1:8" x14ac:dyDescent="0.45">
      <c r="A59" s="142" t="s">
        <v>68</v>
      </c>
      <c r="B59" s="119"/>
      <c r="C59" s="143"/>
      <c r="D59" s="142" t="s">
        <v>69</v>
      </c>
      <c r="E59" s="119"/>
      <c r="F59" s="143"/>
      <c r="G59" s="142" t="s">
        <v>86</v>
      </c>
      <c r="H59" s="119"/>
    </row>
    <row r="60" spans="1:8" x14ac:dyDescent="0.45">
      <c r="A60" s="29" t="s">
        <v>71</v>
      </c>
      <c r="B60" s="142" t="s">
        <v>72</v>
      </c>
      <c r="C60" s="143"/>
      <c r="D60" s="29" t="s">
        <v>73</v>
      </c>
      <c r="E60" s="142" t="s">
        <v>74</v>
      </c>
      <c r="F60" s="143"/>
      <c r="G60" s="29" t="s">
        <v>75</v>
      </c>
      <c r="H60" s="30" t="s">
        <v>76</v>
      </c>
    </row>
    <row r="61" spans="1:8" x14ac:dyDescent="0.45">
      <c r="A61" s="31"/>
      <c r="B61" s="142"/>
      <c r="C61" s="143"/>
      <c r="D61" s="31"/>
      <c r="E61" s="142"/>
      <c r="F61" s="143"/>
      <c r="G61" s="31"/>
      <c r="H61" s="30"/>
    </row>
    <row r="62" spans="1:8" x14ac:dyDescent="0.45">
      <c r="A62" s="31"/>
      <c r="B62" s="142"/>
      <c r="C62" s="143"/>
      <c r="D62" s="31"/>
      <c r="E62" s="142"/>
      <c r="F62" s="143"/>
      <c r="G62" s="31"/>
      <c r="H62" s="30"/>
    </row>
    <row r="63" spans="1:8" x14ac:dyDescent="0.45">
      <c r="A63" s="31"/>
      <c r="B63" s="142"/>
      <c r="C63" s="143"/>
      <c r="D63" s="31"/>
      <c r="E63" s="142"/>
      <c r="F63" s="143"/>
      <c r="G63" s="31"/>
      <c r="H63" s="30"/>
    </row>
    <row r="64" spans="1:8" x14ac:dyDescent="0.45">
      <c r="A64" s="135" t="s">
        <v>87</v>
      </c>
      <c r="B64" s="136"/>
      <c r="C64" s="136"/>
      <c r="D64" s="136"/>
      <c r="E64" s="136"/>
      <c r="F64" s="136"/>
      <c r="G64" s="136"/>
      <c r="H64" s="136"/>
    </row>
    <row r="65" spans="1:8" x14ac:dyDescent="0.45">
      <c r="A65" s="150" t="s">
        <v>88</v>
      </c>
      <c r="B65" s="151"/>
    </row>
    <row r="66" spans="1:8" ht="28.5" x14ac:dyDescent="0.45">
      <c r="A66" s="33" t="s">
        <v>89</v>
      </c>
      <c r="B66" s="34" t="s">
        <v>90</v>
      </c>
      <c r="C66" s="35" t="s">
        <v>91</v>
      </c>
      <c r="D66" s="152" t="s">
        <v>74</v>
      </c>
      <c r="E66" s="153"/>
    </row>
    <row r="67" spans="1:8" x14ac:dyDescent="0.45">
      <c r="A67" s="36"/>
      <c r="B67" s="37"/>
      <c r="C67" s="38"/>
      <c r="D67" s="144"/>
      <c r="E67" s="145"/>
      <c r="F67" s="39"/>
      <c r="G67" s="39"/>
    </row>
    <row r="68" spans="1:8" x14ac:dyDescent="0.45">
      <c r="A68" s="36"/>
      <c r="B68" s="37"/>
      <c r="C68" s="38"/>
      <c r="D68" s="144"/>
      <c r="E68" s="145"/>
      <c r="F68" s="39"/>
      <c r="G68" s="39"/>
    </row>
    <row r="69" spans="1:8" x14ac:dyDescent="0.45">
      <c r="A69" s="36"/>
      <c r="B69" s="37"/>
      <c r="C69" s="38"/>
      <c r="D69" s="144"/>
      <c r="E69" s="145"/>
      <c r="F69" s="39"/>
      <c r="G69" s="39"/>
    </row>
    <row r="70" spans="1:8" x14ac:dyDescent="0.45">
      <c r="A70" s="150" t="s">
        <v>92</v>
      </c>
      <c r="B70" s="151"/>
    </row>
    <row r="71" spans="1:8" ht="28.5" x14ac:dyDescent="0.45">
      <c r="A71" s="33" t="s">
        <v>89</v>
      </c>
      <c r="B71" s="34" t="s">
        <v>90</v>
      </c>
      <c r="C71" s="35" t="s">
        <v>91</v>
      </c>
      <c r="D71" s="152" t="s">
        <v>74</v>
      </c>
      <c r="E71" s="153"/>
      <c r="F71" s="144" t="s">
        <v>93</v>
      </c>
      <c r="G71" s="145"/>
      <c r="H71" s="40" t="s">
        <v>94</v>
      </c>
    </row>
    <row r="72" spans="1:8" x14ac:dyDescent="0.45">
      <c r="A72" s="36"/>
      <c r="B72" s="37"/>
      <c r="C72" s="38"/>
      <c r="D72" s="144"/>
      <c r="E72" s="145"/>
      <c r="F72" s="152"/>
      <c r="G72" s="153"/>
      <c r="H72" s="30"/>
    </row>
    <row r="73" spans="1:8" x14ac:dyDescent="0.45">
      <c r="A73" s="36"/>
      <c r="B73" s="37"/>
      <c r="C73" s="38"/>
      <c r="D73" s="144"/>
      <c r="E73" s="145"/>
      <c r="F73" s="152"/>
      <c r="G73" s="153"/>
      <c r="H73" s="30"/>
    </row>
    <row r="74" spans="1:8" x14ac:dyDescent="0.45">
      <c r="A74" s="36"/>
      <c r="B74" s="37"/>
      <c r="C74" s="38"/>
      <c r="D74" s="144"/>
      <c r="E74" s="145"/>
      <c r="F74" s="152"/>
      <c r="G74" s="153"/>
      <c r="H74" s="30"/>
    </row>
    <row r="75" spans="1:8" x14ac:dyDescent="0.45">
      <c r="A75" s="135" t="s">
        <v>95</v>
      </c>
      <c r="B75" s="136"/>
      <c r="C75" s="136"/>
      <c r="D75" s="136"/>
      <c r="E75" s="136"/>
      <c r="F75" s="136"/>
      <c r="G75" s="136"/>
      <c r="H75" s="136"/>
    </row>
    <row r="76" spans="1:8" ht="28.5" x14ac:dyDescent="0.45">
      <c r="A76" s="41" t="s">
        <v>89</v>
      </c>
      <c r="B76" s="42" t="s">
        <v>90</v>
      </c>
      <c r="C76" s="43" t="s">
        <v>91</v>
      </c>
      <c r="D76" s="154" t="s">
        <v>74</v>
      </c>
      <c r="E76" s="155"/>
    </row>
    <row r="77" spans="1:8" x14ac:dyDescent="0.45">
      <c r="A77" s="36"/>
      <c r="B77" s="37"/>
      <c r="C77" s="38"/>
      <c r="D77" s="144"/>
      <c r="E77" s="145"/>
      <c r="F77" s="39"/>
      <c r="G77" s="39"/>
    </row>
    <row r="78" spans="1:8" x14ac:dyDescent="0.45">
      <c r="A78" s="36"/>
      <c r="B78" s="37"/>
      <c r="C78" s="38"/>
      <c r="D78" s="144"/>
      <c r="E78" s="145"/>
      <c r="F78" s="39"/>
      <c r="G78" s="39"/>
    </row>
    <row r="79" spans="1:8" x14ac:dyDescent="0.45">
      <c r="A79" s="44"/>
      <c r="B79" s="45"/>
      <c r="C79" s="46"/>
      <c r="D79" s="158"/>
      <c r="E79" s="159"/>
      <c r="F79" s="39"/>
      <c r="G79" s="39"/>
    </row>
    <row r="80" spans="1:8" x14ac:dyDescent="0.45">
      <c r="A80" s="160" t="s">
        <v>96</v>
      </c>
      <c r="B80" s="161"/>
      <c r="C80" s="161"/>
      <c r="D80" s="161"/>
      <c r="E80" s="161"/>
      <c r="F80" s="161"/>
      <c r="G80" s="161"/>
      <c r="H80" s="161"/>
    </row>
    <row r="81" spans="1:8" x14ac:dyDescent="0.45">
      <c r="A81" s="139" t="s">
        <v>97</v>
      </c>
      <c r="B81" s="141"/>
      <c r="C81" s="47" t="s">
        <v>98</v>
      </c>
      <c r="D81" s="48"/>
      <c r="E81" s="48"/>
      <c r="F81" s="48"/>
      <c r="G81" s="48"/>
      <c r="H81" s="48"/>
    </row>
    <row r="82" spans="1:8" x14ac:dyDescent="0.45">
      <c r="A82" s="132" t="s">
        <v>99</v>
      </c>
      <c r="B82" s="134"/>
      <c r="C82" s="49" t="s">
        <v>100</v>
      </c>
    </row>
    <row r="83" spans="1:8" x14ac:dyDescent="0.45">
      <c r="A83" s="132" t="s">
        <v>9</v>
      </c>
      <c r="B83" s="134"/>
      <c r="C83" s="49" t="s">
        <v>101</v>
      </c>
    </row>
    <row r="84" spans="1:8" x14ac:dyDescent="0.45">
      <c r="A84" s="132" t="s">
        <v>102</v>
      </c>
      <c r="B84" s="134"/>
      <c r="C84" s="49">
        <v>5912000</v>
      </c>
    </row>
    <row r="85" spans="1:8" x14ac:dyDescent="0.45">
      <c r="A85" s="132" t="s">
        <v>103</v>
      </c>
      <c r="B85" s="134"/>
      <c r="C85" s="49">
        <v>5912020</v>
      </c>
    </row>
    <row r="86" spans="1:8" x14ac:dyDescent="0.45">
      <c r="A86" s="156" t="s">
        <v>104</v>
      </c>
      <c r="B86" s="157"/>
      <c r="C86" s="50" t="s">
        <v>105</v>
      </c>
      <c r="D86" s="51"/>
      <c r="E86" s="51"/>
      <c r="F86" s="51"/>
      <c r="G86" s="51"/>
      <c r="H86" s="51"/>
    </row>
  </sheetData>
  <mergeCells count="126">
    <mergeCell ref="A83:B83"/>
    <mergeCell ref="A84:B84"/>
    <mergeCell ref="A85:B85"/>
    <mergeCell ref="A86:B86"/>
    <mergeCell ref="D77:E77"/>
    <mergeCell ref="D78:E78"/>
    <mergeCell ref="D79:E79"/>
    <mergeCell ref="A80:H80"/>
    <mergeCell ref="A81:B81"/>
    <mergeCell ref="A82:B82"/>
    <mergeCell ref="D73:E73"/>
    <mergeCell ref="F73:G73"/>
    <mergeCell ref="D74:E74"/>
    <mergeCell ref="F74:G74"/>
    <mergeCell ref="A75:H75"/>
    <mergeCell ref="D76:E76"/>
    <mergeCell ref="D68:E68"/>
    <mergeCell ref="D69:E69"/>
    <mergeCell ref="A70:B70"/>
    <mergeCell ref="D71:E71"/>
    <mergeCell ref="F71:G71"/>
    <mergeCell ref="D72:E72"/>
    <mergeCell ref="F72:G72"/>
    <mergeCell ref="B63:C63"/>
    <mergeCell ref="E63:F63"/>
    <mergeCell ref="A64:H64"/>
    <mergeCell ref="A65:B65"/>
    <mergeCell ref="D66:E66"/>
    <mergeCell ref="D67:E67"/>
    <mergeCell ref="B60:C60"/>
    <mergeCell ref="E60:F60"/>
    <mergeCell ref="B61:C61"/>
    <mergeCell ref="E61:F61"/>
    <mergeCell ref="B62:C62"/>
    <mergeCell ref="E62:F62"/>
    <mergeCell ref="B57:C57"/>
    <mergeCell ref="E57:F57"/>
    <mergeCell ref="A58:H58"/>
    <mergeCell ref="A59:C59"/>
    <mergeCell ref="D59:F59"/>
    <mergeCell ref="G59:H59"/>
    <mergeCell ref="B54:C54"/>
    <mergeCell ref="E54:F54"/>
    <mergeCell ref="B55:C55"/>
    <mergeCell ref="E55:F55"/>
    <mergeCell ref="B56:C56"/>
    <mergeCell ref="E56:F56"/>
    <mergeCell ref="B50:C50"/>
    <mergeCell ref="E50:F51"/>
    <mergeCell ref="B51:C51"/>
    <mergeCell ref="A52:H52"/>
    <mergeCell ref="A53:C53"/>
    <mergeCell ref="D53:F53"/>
    <mergeCell ref="G53:H53"/>
    <mergeCell ref="A47:H47"/>
    <mergeCell ref="A48:C48"/>
    <mergeCell ref="D48:F48"/>
    <mergeCell ref="G48:H48"/>
    <mergeCell ref="B49:C49"/>
    <mergeCell ref="E49:F49"/>
    <mergeCell ref="B44:C44"/>
    <mergeCell ref="E44:F44"/>
    <mergeCell ref="B45:C45"/>
    <mergeCell ref="E45:F45"/>
    <mergeCell ref="B46:C46"/>
    <mergeCell ref="E46:F46"/>
    <mergeCell ref="A41:H41"/>
    <mergeCell ref="A42:C42"/>
    <mergeCell ref="D42:F42"/>
    <mergeCell ref="G42:H42"/>
    <mergeCell ref="B43:C43"/>
    <mergeCell ref="E43:F43"/>
    <mergeCell ref="A39:B39"/>
    <mergeCell ref="C39:D39"/>
    <mergeCell ref="E39:F39"/>
    <mergeCell ref="G39:H39"/>
    <mergeCell ref="A40:B40"/>
    <mergeCell ref="C40:D40"/>
    <mergeCell ref="E40:F40"/>
    <mergeCell ref="G40:H40"/>
    <mergeCell ref="A36:H36"/>
    <mergeCell ref="A37:B37"/>
    <mergeCell ref="C37:D37"/>
    <mergeCell ref="E37:F37"/>
    <mergeCell ref="G37:H37"/>
    <mergeCell ref="A38:B38"/>
    <mergeCell ref="C38:D38"/>
    <mergeCell ref="E38:F38"/>
    <mergeCell ref="G38:H38"/>
    <mergeCell ref="A33:D33"/>
    <mergeCell ref="E33:H33"/>
    <mergeCell ref="A34:D34"/>
    <mergeCell ref="E34:H34"/>
    <mergeCell ref="A35:D35"/>
    <mergeCell ref="E35:H35"/>
    <mergeCell ref="A30:D30"/>
    <mergeCell ref="E30:H30"/>
    <mergeCell ref="A31:D31"/>
    <mergeCell ref="E31:H31"/>
    <mergeCell ref="A32:D32"/>
    <mergeCell ref="E32:H32"/>
    <mergeCell ref="A10:D10"/>
    <mergeCell ref="A27:D27"/>
    <mergeCell ref="E27:H27"/>
    <mergeCell ref="A28:D28"/>
    <mergeCell ref="E28:H28"/>
    <mergeCell ref="A29:D29"/>
    <mergeCell ref="E29:H29"/>
    <mergeCell ref="A7:D7"/>
    <mergeCell ref="E7:H7"/>
    <mergeCell ref="A8:D8"/>
    <mergeCell ref="E8:H8"/>
    <mergeCell ref="A9:D9"/>
    <mergeCell ref="E9:H9"/>
    <mergeCell ref="A4:D4"/>
    <mergeCell ref="E4:H4"/>
    <mergeCell ref="A5:D5"/>
    <mergeCell ref="E5:H5"/>
    <mergeCell ref="A6:D6"/>
    <mergeCell ref="E6:H6"/>
    <mergeCell ref="A1:D1"/>
    <mergeCell ref="E1:H1"/>
    <mergeCell ref="A2:D2"/>
    <mergeCell ref="E2:H2"/>
    <mergeCell ref="A3:D3"/>
    <mergeCell ref="E3:H3"/>
  </mergeCells>
  <hyperlinks>
    <hyperlink ref="C86" r:id="rId1" xr:uid="{00000000-0004-0000-0000-000000000000}"/>
  </hyperlinks>
  <pageMargins left="0.25" right="0.25" top="0.75" bottom="0.75" header="0.3" footer="0.3"/>
  <pageSetup paperSize="9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2"/>
  <sheetViews>
    <sheetView topLeftCell="C1" zoomScale="90" zoomScaleNormal="90" workbookViewId="0">
      <selection activeCell="Q36" sqref="Q36"/>
    </sheetView>
  </sheetViews>
  <sheetFormatPr defaultColWidth="15.73046875" defaultRowHeight="14.25" x14ac:dyDescent="0.45"/>
  <cols>
    <col min="2" max="2" width="22.1328125" customWidth="1"/>
    <col min="3" max="3" width="27" bestFit="1" customWidth="1"/>
    <col min="4" max="4" width="16" bestFit="1" customWidth="1"/>
    <col min="7" max="7" width="12.265625" style="1" customWidth="1"/>
    <col min="8" max="8" width="11.86328125" customWidth="1"/>
    <col min="9" max="9" width="12.3984375" customWidth="1"/>
    <col min="10" max="10" width="19" customWidth="1"/>
    <col min="12" max="12" width="15.265625" customWidth="1"/>
    <col min="13" max="18" width="13.1328125" customWidth="1"/>
  </cols>
  <sheetData>
    <row r="1" spans="1:20" s="12" customFormat="1" ht="14.65" thickBot="1" x14ac:dyDescent="0.5">
      <c r="A1" s="48"/>
      <c r="B1" s="113" t="s">
        <v>106</v>
      </c>
      <c r="C1" s="53" t="s">
        <v>107</v>
      </c>
      <c r="D1" s="48" t="s">
        <v>108</v>
      </c>
      <c r="E1" s="48" t="s">
        <v>109</v>
      </c>
      <c r="F1" s="48" t="s">
        <v>110</v>
      </c>
      <c r="G1" s="54" t="s">
        <v>111</v>
      </c>
      <c r="H1" s="48" t="s">
        <v>112</v>
      </c>
      <c r="I1" s="48" t="s">
        <v>113</v>
      </c>
      <c r="J1" s="48" t="s">
        <v>114</v>
      </c>
      <c r="L1" s="13" t="s">
        <v>115</v>
      </c>
      <c r="M1" s="13" t="s">
        <v>116</v>
      </c>
      <c r="N1" s="13" t="s">
        <v>117</v>
      </c>
      <c r="O1" s="13" t="s">
        <v>118</v>
      </c>
      <c r="P1" s="13" t="s">
        <v>119</v>
      </c>
      <c r="Q1" s="13" t="s">
        <v>120</v>
      </c>
      <c r="R1" s="13" t="s">
        <v>121</v>
      </c>
      <c r="S1" s="13" t="s">
        <v>122</v>
      </c>
    </row>
    <row r="2" spans="1:20" x14ac:dyDescent="0.45">
      <c r="A2" s="162" t="s">
        <v>123</v>
      </c>
      <c r="B2" s="55" t="s">
        <v>124</v>
      </c>
      <c r="C2" s="110" t="s">
        <v>144</v>
      </c>
      <c r="D2" s="73">
        <v>2137200</v>
      </c>
      <c r="E2" s="56">
        <v>0.96</v>
      </c>
      <c r="F2" s="57">
        <v>0.4</v>
      </c>
      <c r="G2" s="58">
        <f>F2/6.25</f>
        <v>6.4000000000000001E-2</v>
      </c>
      <c r="H2" s="59">
        <v>9.4000000000000004E-3</v>
      </c>
      <c r="I2" s="56">
        <v>0.51</v>
      </c>
      <c r="J2" s="60"/>
      <c r="K2" s="11"/>
      <c r="L2" s="19">
        <f>D2*E2*I2*0.19</f>
        <v>198810.8928</v>
      </c>
      <c r="M2" s="10">
        <f>D2*E2*G2*0.15</f>
        <v>19696.4352</v>
      </c>
      <c r="N2" s="10">
        <f>D2*E2*H2*0.44</f>
        <v>8485.8808320000007</v>
      </c>
      <c r="O2" s="10">
        <f>D2*E2*G2*0.48</f>
        <v>63028.592639999995</v>
      </c>
      <c r="P2" s="20">
        <f t="shared" ref="P2:P35" si="0">D2*E2*H2*0.26</f>
        <v>5014.3841280000006</v>
      </c>
      <c r="Q2" s="19">
        <f>N2+P2</f>
        <v>13500.26496</v>
      </c>
      <c r="R2" s="8">
        <f>Q2/$J$38</f>
        <v>1.2055623878346675</v>
      </c>
      <c r="S2" s="9">
        <f>M2+O2</f>
        <v>82725.027839999995</v>
      </c>
      <c r="T2" s="21">
        <f>S2/$J$38</f>
        <v>7.3872759084337076</v>
      </c>
    </row>
    <row r="3" spans="1:20" x14ac:dyDescent="0.45">
      <c r="A3" s="163"/>
      <c r="B3" s="94" t="s">
        <v>124</v>
      </c>
      <c r="C3" s="111" t="s">
        <v>145</v>
      </c>
      <c r="D3" s="169">
        <v>1575400</v>
      </c>
      <c r="E3" s="15">
        <v>0.96</v>
      </c>
      <c r="F3" s="16">
        <v>0.4</v>
      </c>
      <c r="G3" s="17">
        <f>F3/6.25</f>
        <v>6.4000000000000001E-2</v>
      </c>
      <c r="H3" s="18">
        <v>9.4000000000000004E-3</v>
      </c>
      <c r="I3" s="15">
        <v>0.51</v>
      </c>
      <c r="J3" s="61"/>
      <c r="K3" s="11"/>
      <c r="L3" s="19">
        <f t="shared" ref="L3:L35" si="1">D3*E3*I3*0.19</f>
        <v>146550.00959999999</v>
      </c>
      <c r="M3" s="10">
        <f t="shared" ref="M3:M35" si="2">D3*E3*G3*0.15</f>
        <v>14518.886399999999</v>
      </c>
      <c r="N3" s="10">
        <f t="shared" ref="N3:N35" si="3">D3*E3*H3*0.44</f>
        <v>6255.2202240000006</v>
      </c>
      <c r="O3" s="10">
        <f t="shared" ref="O3:O35" si="4">D3*E3*G3*0.48</f>
        <v>46460.436479999997</v>
      </c>
      <c r="P3" s="20">
        <f t="shared" si="0"/>
        <v>3696.2664960000002</v>
      </c>
      <c r="Q3" s="19">
        <f>N3+P3</f>
        <v>9951.4867200000008</v>
      </c>
      <c r="R3" s="8">
        <f>Q3/$J$38</f>
        <v>0.88865945433030857</v>
      </c>
      <c r="S3" s="9">
        <f>M3+O3</f>
        <v>60979.322879999992</v>
      </c>
      <c r="T3" s="21">
        <f>S3/$J$38</f>
        <v>5.4454026137686986</v>
      </c>
    </row>
    <row r="4" spans="1:20" x14ac:dyDescent="0.45">
      <c r="A4" s="163"/>
      <c r="B4" s="94" t="s">
        <v>124</v>
      </c>
      <c r="C4" s="111" t="s">
        <v>146</v>
      </c>
      <c r="D4" s="169">
        <v>118250</v>
      </c>
      <c r="E4" s="15">
        <v>0.96</v>
      </c>
      <c r="F4" s="16">
        <v>0.4</v>
      </c>
      <c r="G4" s="17">
        <f>F4/6.25</f>
        <v>6.4000000000000001E-2</v>
      </c>
      <c r="H4" s="18">
        <v>9.5999999999999992E-3</v>
      </c>
      <c r="I4" s="15">
        <v>0.51</v>
      </c>
      <c r="J4" s="61"/>
      <c r="L4" s="19">
        <f t="shared" si="1"/>
        <v>11000.088000000002</v>
      </c>
      <c r="M4" s="10">
        <f t="shared" si="2"/>
        <v>1089.7919999999999</v>
      </c>
      <c r="N4" s="10">
        <f t="shared" si="3"/>
        <v>479.50847999999996</v>
      </c>
      <c r="O4" s="10">
        <f t="shared" si="4"/>
        <v>3487.3343999999997</v>
      </c>
      <c r="P4" s="20">
        <f t="shared" si="0"/>
        <v>283.34591999999998</v>
      </c>
      <c r="Q4" s="19">
        <f t="shared" ref="Q3:Q35" si="5">N4+P4</f>
        <v>762.85439999999994</v>
      </c>
      <c r="R4" s="8">
        <f>Q4/$J$38</f>
        <v>6.8122260915550403E-2</v>
      </c>
      <c r="S4" s="9">
        <f t="shared" ref="S4:S35" si="6">M4+O4</f>
        <v>4577.1263999999992</v>
      </c>
      <c r="T4" s="21">
        <f>S4/$J$38</f>
        <v>0.40873356549330236</v>
      </c>
    </row>
    <row r="5" spans="1:20" x14ac:dyDescent="0.45">
      <c r="A5" s="163"/>
      <c r="B5" s="94" t="s">
        <v>124</v>
      </c>
      <c r="C5" s="111" t="s">
        <v>147</v>
      </c>
      <c r="D5" s="169">
        <v>576311</v>
      </c>
      <c r="E5" s="15">
        <v>0.96</v>
      </c>
      <c r="F5" s="16">
        <v>0.4</v>
      </c>
      <c r="G5" s="17">
        <f>F5/6.25</f>
        <v>6.4000000000000001E-2</v>
      </c>
      <c r="H5" s="18">
        <v>9.2999999999999992E-3</v>
      </c>
      <c r="I5" s="15">
        <v>0.51</v>
      </c>
      <c r="J5" s="61"/>
      <c r="L5" s="19">
        <f t="shared" si="1"/>
        <v>53610.754463999991</v>
      </c>
      <c r="M5" s="10">
        <f t="shared" si="2"/>
        <v>5311.2821759999997</v>
      </c>
      <c r="N5" s="10">
        <f t="shared" si="3"/>
        <v>2263.9340275199997</v>
      </c>
      <c r="O5" s="10">
        <f t="shared" si="4"/>
        <v>16996.102963199999</v>
      </c>
      <c r="P5" s="20">
        <f t="shared" si="0"/>
        <v>1337.77919808</v>
      </c>
      <c r="Q5" s="19">
        <f t="shared" si="5"/>
        <v>3601.7132255999995</v>
      </c>
      <c r="R5" s="8">
        <f>Q5/$J$38</f>
        <v>0.32162998351626709</v>
      </c>
      <c r="S5" s="9">
        <f t="shared" si="6"/>
        <v>22307.3851392</v>
      </c>
      <c r="T5" s="21">
        <f>S5/$J$38</f>
        <v>1.9920308656491383</v>
      </c>
    </row>
    <row r="6" spans="1:20" x14ac:dyDescent="0.45">
      <c r="A6" s="163"/>
      <c r="B6" s="94" t="s">
        <v>124</v>
      </c>
      <c r="C6" s="111" t="s">
        <v>148</v>
      </c>
      <c r="D6" s="14">
        <v>13552</v>
      </c>
      <c r="E6" s="15">
        <v>0.96</v>
      </c>
      <c r="F6" s="16">
        <v>0.4</v>
      </c>
      <c r="G6" s="17">
        <f t="shared" ref="G6:G11" si="7">F6/6.25</f>
        <v>6.4000000000000001E-2</v>
      </c>
      <c r="H6" s="18">
        <v>9.7999999999999997E-3</v>
      </c>
      <c r="I6" s="15">
        <v>0.51</v>
      </c>
      <c r="J6" s="63">
        <v>5150362</v>
      </c>
      <c r="K6" s="11"/>
      <c r="L6" s="19">
        <f t="shared" si="1"/>
        <v>1260.6612480000001</v>
      </c>
      <c r="M6" s="10">
        <f t="shared" si="2"/>
        <v>124.89523200000001</v>
      </c>
      <c r="N6" s="10">
        <f t="shared" si="3"/>
        <v>56.09877504</v>
      </c>
      <c r="O6" s="10">
        <f t="shared" si="4"/>
        <v>399.66474240000002</v>
      </c>
      <c r="P6" s="20">
        <f t="shared" si="0"/>
        <v>33.149276159999999</v>
      </c>
      <c r="Q6" s="19">
        <f t="shared" si="5"/>
        <v>89.248051199999992</v>
      </c>
      <c r="R6" s="8">
        <f>Q6/$J$38</f>
        <v>7.9697764475774157E-3</v>
      </c>
      <c r="S6" s="9">
        <f t="shared" si="6"/>
        <v>524.55997439999999</v>
      </c>
      <c r="T6" s="21">
        <f>S6/$J$38</f>
        <v>4.6842767691883586E-2</v>
      </c>
    </row>
    <row r="7" spans="1:20" x14ac:dyDescent="0.45">
      <c r="A7" s="163"/>
      <c r="B7" s="94" t="s">
        <v>124</v>
      </c>
      <c r="C7" s="111" t="s">
        <v>149</v>
      </c>
      <c r="D7" s="14">
        <v>250133</v>
      </c>
      <c r="E7" s="15">
        <v>0.96</v>
      </c>
      <c r="F7" s="16">
        <v>0.4</v>
      </c>
      <c r="G7" s="17">
        <f t="shared" si="7"/>
        <v>6.4000000000000001E-2</v>
      </c>
      <c r="H7" s="18">
        <v>9.9000000000000008E-3</v>
      </c>
      <c r="I7" s="15">
        <v>0.51</v>
      </c>
      <c r="J7" s="63"/>
      <c r="K7" s="11"/>
      <c r="L7" s="19">
        <f t="shared" si="1"/>
        <v>23268.372192000003</v>
      </c>
      <c r="M7" s="10">
        <f t="shared" si="2"/>
        <v>2305.2257279999999</v>
      </c>
      <c r="N7" s="10">
        <f t="shared" si="3"/>
        <v>1045.9961740799999</v>
      </c>
      <c r="O7" s="10">
        <f t="shared" si="4"/>
        <v>7376.7223295999993</v>
      </c>
      <c r="P7" s="20">
        <f t="shared" si="0"/>
        <v>618.08864832000006</v>
      </c>
      <c r="Q7" s="19">
        <f t="shared" si="5"/>
        <v>1664.0848224000001</v>
      </c>
      <c r="R7" s="8">
        <f>Q7/$J$38</f>
        <v>0.14860138508362822</v>
      </c>
      <c r="S7" s="9">
        <f t="shared" si="6"/>
        <v>9681.9480575999987</v>
      </c>
      <c r="T7" s="21">
        <f>S7/$J$38</f>
        <v>0.86458987685020039</v>
      </c>
    </row>
    <row r="8" spans="1:20" x14ac:dyDescent="0.45">
      <c r="A8" s="163"/>
      <c r="B8" s="94" t="s">
        <v>124</v>
      </c>
      <c r="C8" s="111" t="s">
        <v>150</v>
      </c>
      <c r="D8" s="14">
        <v>137250</v>
      </c>
      <c r="E8" s="15">
        <v>0.96</v>
      </c>
      <c r="F8" s="16">
        <v>0.4</v>
      </c>
      <c r="G8" s="17">
        <f t="shared" si="7"/>
        <v>6.4000000000000001E-2</v>
      </c>
      <c r="H8" s="18">
        <v>9.9000000000000008E-3</v>
      </c>
      <c r="I8" s="15">
        <v>0.51</v>
      </c>
      <c r="J8" s="63"/>
      <c r="K8" s="11"/>
      <c r="L8" s="19">
        <f t="shared" si="1"/>
        <v>12767.544000000002</v>
      </c>
      <c r="M8" s="10">
        <f t="shared" si="2"/>
        <v>1264.896</v>
      </c>
      <c r="N8" s="10">
        <f t="shared" si="3"/>
        <v>573.94656000000009</v>
      </c>
      <c r="O8" s="10">
        <f t="shared" si="4"/>
        <v>4047.6671999999994</v>
      </c>
      <c r="P8" s="20">
        <f t="shared" si="0"/>
        <v>339.15024000000005</v>
      </c>
      <c r="Q8" s="19">
        <f t="shared" si="5"/>
        <v>913.09680000000014</v>
      </c>
      <c r="R8" s="8">
        <f>Q8/$J$38</f>
        <v>8.1538781779005476E-2</v>
      </c>
      <c r="S8" s="9">
        <f t="shared" si="6"/>
        <v>5312.5631999999996</v>
      </c>
      <c r="T8" s="21">
        <f>S8/$J$38</f>
        <v>0.4744074576233045</v>
      </c>
    </row>
    <row r="9" spans="1:20" x14ac:dyDescent="0.45">
      <c r="A9" s="163"/>
      <c r="B9" s="94" t="s">
        <v>124</v>
      </c>
      <c r="C9" s="111" t="s">
        <v>151</v>
      </c>
      <c r="D9" s="14">
        <v>996350</v>
      </c>
      <c r="E9" s="15">
        <v>0.96</v>
      </c>
      <c r="F9" s="16">
        <v>0.4</v>
      </c>
      <c r="G9" s="17">
        <f t="shared" ref="G9" si="8">F9/6.25</f>
        <v>6.4000000000000001E-2</v>
      </c>
      <c r="H9" s="18">
        <v>9.7999999999999997E-3</v>
      </c>
      <c r="I9" s="15">
        <v>0.51</v>
      </c>
      <c r="J9" s="63"/>
      <c r="K9" s="11"/>
      <c r="L9" s="19">
        <f t="shared" si="1"/>
        <v>92684.462400000004</v>
      </c>
      <c r="M9" s="10">
        <f t="shared" si="2"/>
        <v>9182.3616000000002</v>
      </c>
      <c r="N9" s="10">
        <f t="shared" si="3"/>
        <v>4124.4107519999998</v>
      </c>
      <c r="O9" s="10">
        <f t="shared" si="4"/>
        <v>29383.557119999998</v>
      </c>
      <c r="P9" s="20">
        <f t="shared" si="0"/>
        <v>2437.1518080000001</v>
      </c>
      <c r="Q9" s="19">
        <f t="shared" si="5"/>
        <v>6561.5625600000003</v>
      </c>
      <c r="R9" s="8">
        <f>Q9/$J$38</f>
        <v>0.58594205752241435</v>
      </c>
      <c r="S9" s="9">
        <f t="shared" si="6"/>
        <v>38565.918720000001</v>
      </c>
      <c r="T9" s="21">
        <f>S9/$J$38</f>
        <v>3.4439043380909249</v>
      </c>
    </row>
    <row r="10" spans="1:20" x14ac:dyDescent="0.45">
      <c r="A10" s="163"/>
      <c r="B10" s="94" t="s">
        <v>124</v>
      </c>
      <c r="C10" s="111" t="s">
        <v>152</v>
      </c>
      <c r="D10" s="23">
        <v>6750</v>
      </c>
      <c r="E10" s="95">
        <v>0.96</v>
      </c>
      <c r="F10" s="96">
        <v>0.4</v>
      </c>
      <c r="G10" s="97">
        <f t="shared" si="7"/>
        <v>6.4000000000000001E-2</v>
      </c>
      <c r="H10" s="98">
        <v>9.4000000000000004E-3</v>
      </c>
      <c r="I10" s="95">
        <v>0.51</v>
      </c>
      <c r="J10" s="63"/>
      <c r="K10" s="11"/>
      <c r="L10" s="19">
        <f t="shared" si="1"/>
        <v>627.91200000000003</v>
      </c>
      <c r="M10" s="10">
        <f t="shared" si="2"/>
        <v>62.207999999999998</v>
      </c>
      <c r="N10" s="10">
        <f t="shared" si="3"/>
        <v>26.801279999999998</v>
      </c>
      <c r="O10" s="10">
        <f t="shared" si="4"/>
        <v>199.06560000000002</v>
      </c>
      <c r="P10" s="20">
        <f t="shared" si="0"/>
        <v>15.837120000000001</v>
      </c>
      <c r="Q10" s="19">
        <f t="shared" si="5"/>
        <v>42.638399999999997</v>
      </c>
      <c r="R10" s="8">
        <f>Q10/$J$38</f>
        <v>3.8075735157608111E-3</v>
      </c>
      <c r="S10" s="9">
        <f t="shared" si="6"/>
        <v>261.27359999999999</v>
      </c>
      <c r="T10" s="21">
        <f>S10/$J$38</f>
        <v>2.3331514309342844E-2</v>
      </c>
    </row>
    <row r="11" spans="1:20" x14ac:dyDescent="0.45">
      <c r="A11" s="163"/>
      <c r="B11" s="94" t="s">
        <v>124</v>
      </c>
      <c r="C11" s="111" t="s">
        <v>153</v>
      </c>
      <c r="D11" s="77">
        <v>280445</v>
      </c>
      <c r="E11" s="15">
        <v>0.96</v>
      </c>
      <c r="F11" s="16">
        <v>0.4</v>
      </c>
      <c r="G11" s="17">
        <f t="shared" si="7"/>
        <v>6.4000000000000001E-2</v>
      </c>
      <c r="H11" s="104">
        <v>9.4000000000000004E-3</v>
      </c>
      <c r="I11" s="78">
        <v>0.51</v>
      </c>
      <c r="J11" s="82"/>
      <c r="K11" s="11"/>
      <c r="L11" s="19">
        <f>D11*E11*I11*0.19</f>
        <v>26088.115680000003</v>
      </c>
      <c r="M11" s="10">
        <f t="shared" si="2"/>
        <v>2584.5811200000003</v>
      </c>
      <c r="N11" s="10">
        <f t="shared" si="3"/>
        <v>1113.5236992</v>
      </c>
      <c r="O11" s="10">
        <f t="shared" si="4"/>
        <v>8270.6595840000009</v>
      </c>
      <c r="P11" s="20">
        <f t="shared" si="0"/>
        <v>657.99127680000004</v>
      </c>
      <c r="Q11" s="19">
        <f t="shared" si="5"/>
        <v>1771.5149759999999</v>
      </c>
      <c r="R11" s="8">
        <f t="shared" ref="R11:R35" si="9">Q11/$J$38</f>
        <v>0.15819480809296899</v>
      </c>
      <c r="S11" s="9">
        <f>M11+O11</f>
        <v>10855.240704000002</v>
      </c>
      <c r="T11" s="21">
        <f t="shared" ref="T11:T35" si="10">S11/$J$38</f>
        <v>0.96936393044202296</v>
      </c>
    </row>
    <row r="12" spans="1:20" ht="14.65" thickBot="1" x14ac:dyDescent="0.5">
      <c r="A12" s="164"/>
      <c r="B12" s="64" t="s">
        <v>124</v>
      </c>
      <c r="C12" s="112" t="s">
        <v>154</v>
      </c>
      <c r="D12" s="66">
        <v>33000</v>
      </c>
      <c r="E12" s="67">
        <v>0.96</v>
      </c>
      <c r="F12" s="68">
        <v>0.4</v>
      </c>
      <c r="G12" s="69">
        <f>F12/6.25</f>
        <v>6.4000000000000001E-2</v>
      </c>
      <c r="H12" s="70">
        <v>9.4000000000000004E-3</v>
      </c>
      <c r="I12" s="67">
        <v>0.51</v>
      </c>
      <c r="J12" s="71"/>
      <c r="K12" s="11"/>
      <c r="L12" s="19">
        <f t="shared" si="1"/>
        <v>3069.7920000000004</v>
      </c>
      <c r="M12" s="10">
        <f t="shared" si="2"/>
        <v>304.12799999999999</v>
      </c>
      <c r="N12" s="10">
        <f t="shared" si="3"/>
        <v>131.02848</v>
      </c>
      <c r="O12" s="10">
        <f t="shared" si="4"/>
        <v>973.20959999999991</v>
      </c>
      <c r="P12" s="20">
        <f t="shared" si="0"/>
        <v>77.425920000000005</v>
      </c>
      <c r="Q12" s="19">
        <f t="shared" si="5"/>
        <v>208.45440000000002</v>
      </c>
      <c r="R12" s="8">
        <f t="shared" si="9"/>
        <v>1.8614803854830636E-2</v>
      </c>
      <c r="S12" s="9">
        <f t="shared" ref="S12:S35" si="11">M12+O12</f>
        <v>1277.3375999999998</v>
      </c>
      <c r="T12" s="21">
        <f t="shared" si="10"/>
        <v>0.11406518106789834</v>
      </c>
    </row>
    <row r="13" spans="1:20" x14ac:dyDescent="0.45">
      <c r="A13" s="171" t="s">
        <v>126</v>
      </c>
      <c r="B13" s="94" t="s">
        <v>124</v>
      </c>
      <c r="C13" s="111" t="s">
        <v>145</v>
      </c>
      <c r="D13" s="23">
        <v>1430817</v>
      </c>
      <c r="E13" s="15">
        <v>0.96</v>
      </c>
      <c r="F13" s="16">
        <v>0.4</v>
      </c>
      <c r="G13" s="17">
        <f>F13/6.25</f>
        <v>6.4000000000000001E-2</v>
      </c>
      <c r="H13" s="18">
        <v>8.0000000000000002E-3</v>
      </c>
      <c r="I13" s="15">
        <v>0.51</v>
      </c>
      <c r="J13" s="63"/>
      <c r="K13" s="4"/>
      <c r="L13" s="19">
        <f t="shared" si="1"/>
        <v>133100.32060800001</v>
      </c>
      <c r="M13" s="10">
        <f t="shared" si="2"/>
        <v>13186.409472000001</v>
      </c>
      <c r="N13" s="10">
        <f t="shared" si="3"/>
        <v>4835.0168064000009</v>
      </c>
      <c r="O13" s="10">
        <f t="shared" si="4"/>
        <v>42196.510310400001</v>
      </c>
      <c r="P13" s="20">
        <f t="shared" si="0"/>
        <v>2857.0553856000006</v>
      </c>
      <c r="Q13" s="19">
        <f t="shared" si="5"/>
        <v>7692.0721920000015</v>
      </c>
      <c r="R13" s="8">
        <f t="shared" si="9"/>
        <v>0.68689562365331291</v>
      </c>
      <c r="S13" s="9">
        <f t="shared" si="6"/>
        <v>55382.9197824</v>
      </c>
      <c r="T13" s="21">
        <f t="shared" si="10"/>
        <v>4.945648490303852</v>
      </c>
    </row>
    <row r="14" spans="1:20" x14ac:dyDescent="0.45">
      <c r="A14" s="172"/>
      <c r="B14" s="94" t="s">
        <v>124</v>
      </c>
      <c r="C14" s="111" t="s">
        <v>147</v>
      </c>
      <c r="D14" s="23">
        <v>804929.5</v>
      </c>
      <c r="E14" s="15">
        <v>0.96</v>
      </c>
      <c r="F14" s="16">
        <v>0.4</v>
      </c>
      <c r="G14" s="17">
        <f t="shared" ref="G14" si="12">F14/6.25</f>
        <v>6.4000000000000001E-2</v>
      </c>
      <c r="H14" s="18">
        <v>8.0000000000000002E-3</v>
      </c>
      <c r="I14" s="15">
        <v>0.51</v>
      </c>
      <c r="J14" s="100">
        <v>2116485</v>
      </c>
      <c r="L14" s="19">
        <f t="shared" si="1"/>
        <v>74877.761807999996</v>
      </c>
      <c r="M14" s="10">
        <f t="shared" si="2"/>
        <v>7418.2302719999989</v>
      </c>
      <c r="N14" s="10">
        <f t="shared" si="3"/>
        <v>2720.0177663999998</v>
      </c>
      <c r="O14" s="10">
        <f t="shared" si="4"/>
        <v>23738.336870399999</v>
      </c>
      <c r="P14" s="20">
        <f t="shared" si="0"/>
        <v>1607.2832255999999</v>
      </c>
      <c r="Q14" s="19">
        <f t="shared" si="5"/>
        <v>4327.3009919999995</v>
      </c>
      <c r="R14" s="8">
        <f t="shared" si="9"/>
        <v>0.38642436517000367</v>
      </c>
      <c r="S14" s="9">
        <f t="shared" si="6"/>
        <v>31156.567142399996</v>
      </c>
      <c r="T14" s="21">
        <f t="shared" si="10"/>
        <v>2.7822554292240262</v>
      </c>
    </row>
    <row r="15" spans="1:20" ht="14.65" thickBot="1" x14ac:dyDescent="0.5">
      <c r="A15" s="173"/>
      <c r="B15" s="94" t="s">
        <v>124</v>
      </c>
      <c r="C15" s="111" t="s">
        <v>151</v>
      </c>
      <c r="D15" s="23">
        <v>425890</v>
      </c>
      <c r="E15" s="15">
        <v>0.96</v>
      </c>
      <c r="F15" s="16">
        <v>0.4</v>
      </c>
      <c r="G15" s="17">
        <f>F15/6.25</f>
        <v>6.4000000000000001E-2</v>
      </c>
      <c r="H15" s="16">
        <v>8.0000000000000002E-3</v>
      </c>
      <c r="I15" s="15">
        <v>0.51</v>
      </c>
      <c r="J15" s="63"/>
      <c r="L15" s="19">
        <f t="shared" si="1"/>
        <v>39617.991359999993</v>
      </c>
      <c r="M15" s="10">
        <f t="shared" si="2"/>
        <v>3925.0022399999998</v>
      </c>
      <c r="N15" s="10">
        <f t="shared" si="3"/>
        <v>1439.167488</v>
      </c>
      <c r="O15" s="10">
        <f t="shared" si="4"/>
        <v>12560.007168</v>
      </c>
      <c r="P15" s="20">
        <f t="shared" si="0"/>
        <v>850.41715199999999</v>
      </c>
      <c r="Q15" s="19">
        <f t="shared" si="5"/>
        <v>2289.58464</v>
      </c>
      <c r="R15" s="8">
        <f t="shared" si="9"/>
        <v>0.20445799648572066</v>
      </c>
      <c r="S15" s="9">
        <f t="shared" si="6"/>
        <v>16485.009407999998</v>
      </c>
      <c r="T15" s="21">
        <f t="shared" si="10"/>
        <v>1.4720975746971885</v>
      </c>
    </row>
    <row r="16" spans="1:20" x14ac:dyDescent="0.45">
      <c r="A16" s="162" t="s">
        <v>127</v>
      </c>
      <c r="B16" s="55" t="s">
        <v>159</v>
      </c>
      <c r="C16" s="110" t="s">
        <v>160</v>
      </c>
      <c r="D16" s="73">
        <v>18000</v>
      </c>
      <c r="E16" s="56">
        <v>0.96</v>
      </c>
      <c r="F16" s="57">
        <v>0.4</v>
      </c>
      <c r="G16" s="58">
        <f t="shared" ref="G16:G34" si="13">F16/6.25</f>
        <v>6.4000000000000001E-2</v>
      </c>
      <c r="H16" s="59">
        <v>8.9999999999999993E-3</v>
      </c>
      <c r="I16" s="56">
        <v>0.51</v>
      </c>
      <c r="J16" s="74"/>
      <c r="L16" s="19">
        <f t="shared" si="1"/>
        <v>1674.4319999999998</v>
      </c>
      <c r="M16" s="10">
        <f t="shared" si="2"/>
        <v>165.88800000000001</v>
      </c>
      <c r="N16" s="10">
        <f t="shared" si="3"/>
        <v>68.428799999999995</v>
      </c>
      <c r="O16" s="10">
        <f t="shared" si="4"/>
        <v>530.84159999999997</v>
      </c>
      <c r="P16" s="20">
        <f t="shared" si="0"/>
        <v>40.435199999999995</v>
      </c>
      <c r="Q16" s="19">
        <f t="shared" si="5"/>
        <v>108.86399999999999</v>
      </c>
      <c r="R16" s="8">
        <f t="shared" si="9"/>
        <v>9.7214642955595169E-3</v>
      </c>
      <c r="S16" s="9">
        <f t="shared" si="6"/>
        <v>696.7296</v>
      </c>
      <c r="T16" s="21">
        <f t="shared" si="10"/>
        <v>6.2217371491580922E-2</v>
      </c>
    </row>
    <row r="17" spans="1:20" x14ac:dyDescent="0.45">
      <c r="A17" s="163"/>
      <c r="B17" s="94" t="s">
        <v>124</v>
      </c>
      <c r="C17" s="94" t="s">
        <v>144</v>
      </c>
      <c r="D17" s="99">
        <v>1564500</v>
      </c>
      <c r="E17" s="95">
        <v>0.96</v>
      </c>
      <c r="F17" s="96">
        <v>0.4</v>
      </c>
      <c r="G17" s="97">
        <f t="shared" si="13"/>
        <v>6.4000000000000001E-2</v>
      </c>
      <c r="H17" s="98">
        <v>8.3999999999999995E-3</v>
      </c>
      <c r="I17" s="95">
        <v>0.51</v>
      </c>
      <c r="J17" s="100"/>
      <c r="L17" s="19">
        <f t="shared" si="1"/>
        <v>145536.04800000001</v>
      </c>
      <c r="M17" s="10">
        <f t="shared" si="2"/>
        <v>14418.432000000001</v>
      </c>
      <c r="N17" s="10">
        <f t="shared" si="3"/>
        <v>5551.0963199999997</v>
      </c>
      <c r="O17" s="10">
        <f t="shared" si="4"/>
        <v>46138.982400000001</v>
      </c>
      <c r="P17" s="20">
        <f t="shared" si="0"/>
        <v>3280.19328</v>
      </c>
      <c r="Q17" s="19">
        <f t="shared" si="5"/>
        <v>8831.2896000000001</v>
      </c>
      <c r="R17" s="8">
        <f t="shared" si="9"/>
        <v>0.78862678690977828</v>
      </c>
      <c r="S17" s="9">
        <f t="shared" si="6"/>
        <v>60557.414400000001</v>
      </c>
      <c r="T17" s="21">
        <f t="shared" si="10"/>
        <v>5.4077265388099081</v>
      </c>
    </row>
    <row r="18" spans="1:20" x14ac:dyDescent="0.45">
      <c r="A18" s="163"/>
      <c r="B18" s="94" t="s">
        <v>124</v>
      </c>
      <c r="C18" s="94" t="s">
        <v>145</v>
      </c>
      <c r="D18" s="23">
        <v>717000</v>
      </c>
      <c r="E18" s="15">
        <v>0.96</v>
      </c>
      <c r="F18" s="16">
        <v>0.4</v>
      </c>
      <c r="G18" s="17">
        <f t="shared" si="13"/>
        <v>6.4000000000000001E-2</v>
      </c>
      <c r="H18" s="18">
        <v>8.9999999999999993E-3</v>
      </c>
      <c r="I18" s="15">
        <v>0.51</v>
      </c>
      <c r="J18" s="63"/>
      <c r="L18" s="19">
        <f t="shared" si="1"/>
        <v>66698.207999999999</v>
      </c>
      <c r="M18" s="10">
        <f t="shared" si="2"/>
        <v>6607.8720000000003</v>
      </c>
      <c r="N18" s="10">
        <f t="shared" si="3"/>
        <v>2725.7471999999998</v>
      </c>
      <c r="O18" s="10">
        <f t="shared" si="4"/>
        <v>21145.190399999999</v>
      </c>
      <c r="P18" s="20">
        <f t="shared" si="0"/>
        <v>1610.6687999999999</v>
      </c>
      <c r="Q18" s="19">
        <f t="shared" si="5"/>
        <v>4336.4159999999993</v>
      </c>
      <c r="R18" s="8">
        <f t="shared" si="9"/>
        <v>0.38723832777312078</v>
      </c>
      <c r="S18" s="9">
        <f t="shared" si="6"/>
        <v>27753.062399999999</v>
      </c>
      <c r="T18" s="21">
        <f t="shared" si="10"/>
        <v>2.4783252977479733</v>
      </c>
    </row>
    <row r="19" spans="1:20" x14ac:dyDescent="0.45">
      <c r="A19" s="163"/>
      <c r="B19" s="94" t="s">
        <v>124</v>
      </c>
      <c r="C19" s="94" t="s">
        <v>147</v>
      </c>
      <c r="D19" s="23">
        <v>231870</v>
      </c>
      <c r="E19" s="15">
        <v>0.96</v>
      </c>
      <c r="F19" s="16">
        <v>0.4</v>
      </c>
      <c r="G19" s="17">
        <f t="shared" si="13"/>
        <v>6.4000000000000001E-2</v>
      </c>
      <c r="H19" s="18">
        <v>8.3999999999999995E-3</v>
      </c>
      <c r="I19" s="15">
        <v>0.51</v>
      </c>
      <c r="J19" s="63"/>
      <c r="L19" s="19">
        <f t="shared" si="1"/>
        <v>21569.474879999998</v>
      </c>
      <c r="M19" s="10">
        <f t="shared" si="2"/>
        <v>2136.9139199999995</v>
      </c>
      <c r="N19" s="10">
        <f t="shared" si="3"/>
        <v>822.71185919999982</v>
      </c>
      <c r="O19" s="10">
        <f t="shared" si="4"/>
        <v>6838.1245439999993</v>
      </c>
      <c r="P19" s="20">
        <f t="shared" si="0"/>
        <v>486.1479167999999</v>
      </c>
      <c r="Q19" s="19">
        <f t="shared" si="5"/>
        <v>1308.8597759999998</v>
      </c>
      <c r="R19" s="8">
        <f t="shared" si="9"/>
        <v>0.11688008506281257</v>
      </c>
      <c r="S19" s="9">
        <f t="shared" si="6"/>
        <v>8975.0384639999993</v>
      </c>
      <c r="T19" s="21">
        <f t="shared" si="10"/>
        <v>0.80146344043071482</v>
      </c>
    </row>
    <row r="20" spans="1:20" x14ac:dyDescent="0.45">
      <c r="A20" s="163"/>
      <c r="B20" s="94" t="s">
        <v>124</v>
      </c>
      <c r="C20" s="94" t="s">
        <v>146</v>
      </c>
      <c r="D20" s="23">
        <v>34845</v>
      </c>
      <c r="E20" s="15">
        <v>0.96</v>
      </c>
      <c r="F20" s="16">
        <v>0.4</v>
      </c>
      <c r="G20" s="17">
        <f t="shared" si="13"/>
        <v>6.4000000000000001E-2</v>
      </c>
      <c r="H20" s="104">
        <v>8.3000000000000001E-3</v>
      </c>
      <c r="I20" s="15">
        <v>0.51</v>
      </c>
      <c r="J20" s="63"/>
      <c r="L20" s="19">
        <f t="shared" si="1"/>
        <v>3241.4212799999996</v>
      </c>
      <c r="M20" s="10">
        <f t="shared" si="2"/>
        <v>321.13151999999997</v>
      </c>
      <c r="N20" s="10">
        <f t="shared" si="3"/>
        <v>122.16378239999999</v>
      </c>
      <c r="O20" s="10">
        <f t="shared" si="4"/>
        <v>1027.620864</v>
      </c>
      <c r="P20" s="20">
        <f t="shared" si="0"/>
        <v>72.187689599999999</v>
      </c>
      <c r="Q20" s="19">
        <f t="shared" si="5"/>
        <v>194.351472</v>
      </c>
      <c r="R20" s="8">
        <f t="shared" si="9"/>
        <v>1.7355424160764216E-2</v>
      </c>
      <c r="S20" s="9">
        <f t="shared" si="6"/>
        <v>1348.7523839999999</v>
      </c>
      <c r="T20" s="21">
        <f t="shared" si="10"/>
        <v>0.12044246164578538</v>
      </c>
    </row>
    <row r="21" spans="1:20" x14ac:dyDescent="0.45">
      <c r="A21" s="163"/>
      <c r="B21" s="94" t="s">
        <v>124</v>
      </c>
      <c r="C21" s="94" t="s">
        <v>161</v>
      </c>
      <c r="D21" s="23">
        <v>19500</v>
      </c>
      <c r="E21" s="15">
        <v>0.96</v>
      </c>
      <c r="F21" s="16">
        <v>0.4</v>
      </c>
      <c r="G21" s="17">
        <f t="shared" si="13"/>
        <v>6.4000000000000001E-2</v>
      </c>
      <c r="H21" s="104">
        <v>8.0999999999999996E-3</v>
      </c>
      <c r="I21" s="15">
        <v>0.51</v>
      </c>
      <c r="J21" s="63"/>
      <c r="L21" s="19">
        <f t="shared" si="1"/>
        <v>1813.9680000000001</v>
      </c>
      <c r="M21" s="10">
        <f t="shared" si="2"/>
        <v>179.71199999999999</v>
      </c>
      <c r="N21" s="10">
        <f t="shared" si="3"/>
        <v>66.71808</v>
      </c>
      <c r="O21" s="10">
        <f t="shared" si="4"/>
        <v>575.07839999999999</v>
      </c>
      <c r="P21" s="20">
        <f t="shared" si="0"/>
        <v>39.424320000000002</v>
      </c>
      <c r="Q21" s="19">
        <f t="shared" si="5"/>
        <v>106.14240000000001</v>
      </c>
      <c r="R21" s="8">
        <f t="shared" si="9"/>
        <v>9.4784276881705321E-3</v>
      </c>
      <c r="S21" s="9">
        <f t="shared" si="6"/>
        <v>754.79039999999998</v>
      </c>
      <c r="T21" s="21">
        <f t="shared" si="10"/>
        <v>6.740215244921266E-2</v>
      </c>
    </row>
    <row r="22" spans="1:20" x14ac:dyDescent="0.45">
      <c r="A22" s="163"/>
      <c r="B22" s="94" t="s">
        <v>124</v>
      </c>
      <c r="C22" s="94" t="s">
        <v>149</v>
      </c>
      <c r="D22" s="77">
        <v>790555</v>
      </c>
      <c r="E22" s="95">
        <v>0.96</v>
      </c>
      <c r="F22" s="96">
        <v>0.4</v>
      </c>
      <c r="G22" s="97">
        <f t="shared" ref="G22:G28" si="14">F22/6.25</f>
        <v>6.4000000000000001E-2</v>
      </c>
      <c r="H22" s="105">
        <v>9.4000000000000004E-3</v>
      </c>
      <c r="I22" s="78">
        <v>0.51</v>
      </c>
      <c r="J22" s="82">
        <v>3804523</v>
      </c>
      <c r="L22" s="19">
        <f t="shared" si="1"/>
        <v>73540.588319999995</v>
      </c>
      <c r="M22" s="10">
        <f t="shared" si="2"/>
        <v>7285.7548799999995</v>
      </c>
      <c r="N22" s="10">
        <f t="shared" si="3"/>
        <v>3138.9460607999999</v>
      </c>
      <c r="O22" s="10">
        <f t="shared" si="4"/>
        <v>23314.415615999998</v>
      </c>
      <c r="P22" s="20">
        <f t="shared" si="0"/>
        <v>1854.8317632000001</v>
      </c>
      <c r="Q22" s="19">
        <f t="shared" si="5"/>
        <v>4993.7778239999998</v>
      </c>
      <c r="R22" s="8">
        <f t="shared" si="9"/>
        <v>0.44594018974107974</v>
      </c>
      <c r="S22" s="9">
        <f t="shared" si="6"/>
        <v>30600.170495999999</v>
      </c>
      <c r="T22" s="21">
        <f t="shared" si="10"/>
        <v>2.7325696733070419</v>
      </c>
    </row>
    <row r="23" spans="1:20" x14ac:dyDescent="0.45">
      <c r="A23" s="163"/>
      <c r="B23" s="94" t="s">
        <v>124</v>
      </c>
      <c r="C23" s="94" t="s">
        <v>150</v>
      </c>
      <c r="D23" s="77">
        <v>118434</v>
      </c>
      <c r="E23" s="95">
        <v>0.96</v>
      </c>
      <c r="F23" s="96">
        <v>0.4</v>
      </c>
      <c r="G23" s="97">
        <f t="shared" si="14"/>
        <v>6.4000000000000001E-2</v>
      </c>
      <c r="H23" s="105">
        <v>8.5000000000000006E-3</v>
      </c>
      <c r="I23" s="78">
        <v>0.51</v>
      </c>
      <c r="J23" s="82"/>
      <c r="L23" s="19">
        <f t="shared" si="1"/>
        <v>11017.204416</v>
      </c>
      <c r="M23" s="10">
        <f t="shared" si="2"/>
        <v>1091.487744</v>
      </c>
      <c r="N23" s="10">
        <f t="shared" si="3"/>
        <v>425.22543360000003</v>
      </c>
      <c r="O23" s="10">
        <f t="shared" si="4"/>
        <v>3492.7607807999998</v>
      </c>
      <c r="P23" s="20">
        <f t="shared" si="0"/>
        <v>251.26957440000004</v>
      </c>
      <c r="Q23" s="19">
        <f t="shared" si="5"/>
        <v>676.4950080000001</v>
      </c>
      <c r="R23" s="8">
        <f t="shared" si="9"/>
        <v>6.0410439322422946E-2</v>
      </c>
      <c r="S23" s="9">
        <f t="shared" si="6"/>
        <v>4584.2485247999994</v>
      </c>
      <c r="T23" s="21">
        <f t="shared" si="10"/>
        <v>0.40936956529077184</v>
      </c>
    </row>
    <row r="24" spans="1:20" x14ac:dyDescent="0.45">
      <c r="A24" s="163"/>
      <c r="B24" s="94" t="s">
        <v>124</v>
      </c>
      <c r="C24" s="94" t="s">
        <v>163</v>
      </c>
      <c r="D24" s="77">
        <v>6750</v>
      </c>
      <c r="E24" s="15">
        <v>0.96</v>
      </c>
      <c r="F24" s="16">
        <v>0.4</v>
      </c>
      <c r="G24" s="17">
        <f t="shared" si="14"/>
        <v>6.4000000000000001E-2</v>
      </c>
      <c r="H24" s="105">
        <v>9.5999999999999992E-3</v>
      </c>
      <c r="I24" s="78">
        <v>0.51</v>
      </c>
      <c r="J24" s="82"/>
      <c r="L24" s="19">
        <f t="shared" si="1"/>
        <v>627.91200000000003</v>
      </c>
      <c r="M24" s="10">
        <f t="shared" si="2"/>
        <v>62.207999999999998</v>
      </c>
      <c r="N24" s="10">
        <f t="shared" si="3"/>
        <v>27.371519999999997</v>
      </c>
      <c r="O24" s="10">
        <f t="shared" si="4"/>
        <v>199.06560000000002</v>
      </c>
      <c r="P24" s="20">
        <f t="shared" si="0"/>
        <v>16.17408</v>
      </c>
      <c r="Q24" s="19">
        <f t="shared" si="5"/>
        <v>43.545599999999993</v>
      </c>
      <c r="R24" s="8">
        <f t="shared" si="9"/>
        <v>3.8885857182238068E-3</v>
      </c>
      <c r="S24" s="9">
        <f t="shared" si="6"/>
        <v>261.27359999999999</v>
      </c>
      <c r="T24" s="21">
        <f t="shared" si="10"/>
        <v>2.3331514309342844E-2</v>
      </c>
    </row>
    <row r="25" spans="1:20" x14ac:dyDescent="0.45">
      <c r="A25" s="163"/>
      <c r="B25" s="94" t="s">
        <v>124</v>
      </c>
      <c r="C25" s="94" t="s">
        <v>151</v>
      </c>
      <c r="D25" s="77">
        <v>519471</v>
      </c>
      <c r="E25" s="15">
        <v>0.96</v>
      </c>
      <c r="F25" s="16">
        <v>0.4</v>
      </c>
      <c r="G25" s="17">
        <f t="shared" si="14"/>
        <v>6.4000000000000001E-2</v>
      </c>
      <c r="H25" s="105">
        <v>8.0000000000000002E-3</v>
      </c>
      <c r="I25" s="78">
        <v>0.51</v>
      </c>
      <c r="J25" s="82"/>
      <c r="L25" s="19">
        <f t="shared" si="1"/>
        <v>48323.270303999998</v>
      </c>
      <c r="M25" s="10">
        <f t="shared" si="2"/>
        <v>4787.4447359999995</v>
      </c>
      <c r="N25" s="10">
        <f t="shared" si="3"/>
        <v>1755.3964032000001</v>
      </c>
      <c r="O25" s="10">
        <f t="shared" si="4"/>
        <v>15319.8231552</v>
      </c>
      <c r="P25" s="20">
        <f t="shared" si="0"/>
        <v>1037.2796928</v>
      </c>
      <c r="Q25" s="19">
        <f t="shared" si="5"/>
        <v>2792.6760960000001</v>
      </c>
      <c r="R25" s="8">
        <f t="shared" si="9"/>
        <v>0.24938364341128882</v>
      </c>
      <c r="S25" s="9">
        <f t="shared" si="6"/>
        <v>20107.267891199997</v>
      </c>
      <c r="T25" s="21">
        <f t="shared" si="10"/>
        <v>1.7955622325612792</v>
      </c>
    </row>
    <row r="26" spans="1:20" x14ac:dyDescent="0.45">
      <c r="A26" s="163"/>
      <c r="B26" s="94" t="s">
        <v>124</v>
      </c>
      <c r="C26" s="94" t="s">
        <v>152</v>
      </c>
      <c r="D26" s="77">
        <v>92795</v>
      </c>
      <c r="E26" s="15">
        <v>0.96</v>
      </c>
      <c r="F26" s="16">
        <v>0.4</v>
      </c>
      <c r="G26" s="17">
        <f t="shared" si="14"/>
        <v>6.4000000000000001E-2</v>
      </c>
      <c r="H26" s="105">
        <v>9.4000000000000004E-3</v>
      </c>
      <c r="I26" s="78">
        <v>0.51</v>
      </c>
      <c r="J26" s="82"/>
      <c r="L26" s="19">
        <f t="shared" si="1"/>
        <v>8632.1620800000001</v>
      </c>
      <c r="M26" s="10">
        <f t="shared" si="2"/>
        <v>855.19871999999998</v>
      </c>
      <c r="N26" s="10">
        <f t="shared" si="3"/>
        <v>368.44811520000002</v>
      </c>
      <c r="O26" s="10">
        <f t="shared" si="4"/>
        <v>2736.6359040000002</v>
      </c>
      <c r="P26" s="20">
        <f t="shared" si="0"/>
        <v>217.7193408</v>
      </c>
      <c r="Q26" s="19">
        <f t="shared" si="5"/>
        <v>586.16745600000002</v>
      </c>
      <c r="R26" s="8">
        <f t="shared" si="9"/>
        <v>5.2344264354818447E-2</v>
      </c>
      <c r="S26" s="9">
        <f t="shared" si="6"/>
        <v>3591.8346240000001</v>
      </c>
      <c r="T26" s="21">
        <f t="shared" si="10"/>
        <v>0.32074783264229173</v>
      </c>
    </row>
    <row r="27" spans="1:20" x14ac:dyDescent="0.45">
      <c r="A27" s="163"/>
      <c r="B27" s="94" t="s">
        <v>124</v>
      </c>
      <c r="C27" s="94" t="s">
        <v>153</v>
      </c>
      <c r="D27" s="77">
        <v>128405</v>
      </c>
      <c r="E27" s="15">
        <v>0.96</v>
      </c>
      <c r="F27" s="16">
        <v>0.4</v>
      </c>
      <c r="G27" s="17">
        <f t="shared" si="14"/>
        <v>6.4000000000000001E-2</v>
      </c>
      <c r="H27" s="104">
        <v>9.4000000000000004E-3</v>
      </c>
      <c r="I27" s="78">
        <v>0.51</v>
      </c>
      <c r="J27" s="82"/>
      <c r="L27" s="19">
        <f t="shared" si="1"/>
        <v>11944.746719999999</v>
      </c>
      <c r="M27" s="10">
        <f t="shared" si="2"/>
        <v>1183.3804799999998</v>
      </c>
      <c r="N27" s="10">
        <f t="shared" si="3"/>
        <v>509.83975679999998</v>
      </c>
      <c r="O27" s="10">
        <f t="shared" si="4"/>
        <v>3786.8175359999996</v>
      </c>
      <c r="P27" s="20">
        <f t="shared" si="0"/>
        <v>301.26894719999996</v>
      </c>
      <c r="Q27" s="19">
        <f t="shared" si="5"/>
        <v>811.10870399999999</v>
      </c>
      <c r="R27" s="8">
        <f t="shared" si="9"/>
        <v>7.2431329969076585E-2</v>
      </c>
      <c r="S27" s="9">
        <f t="shared" si="6"/>
        <v>4970.1980159999994</v>
      </c>
      <c r="T27" s="21">
        <f t="shared" si="10"/>
        <v>0.44383453257646927</v>
      </c>
    </row>
    <row r="28" spans="1:20" x14ac:dyDescent="0.45">
      <c r="A28" s="163"/>
      <c r="B28" s="94" t="s">
        <v>124</v>
      </c>
      <c r="C28" s="94" t="s">
        <v>164</v>
      </c>
      <c r="D28" s="77">
        <v>10527</v>
      </c>
      <c r="E28" s="95">
        <v>0.96</v>
      </c>
      <c r="F28" s="96">
        <v>0.4</v>
      </c>
      <c r="G28" s="97">
        <f t="shared" si="14"/>
        <v>6.4000000000000001E-2</v>
      </c>
      <c r="H28" s="179">
        <v>9.7999999999999997E-3</v>
      </c>
      <c r="I28" s="78">
        <v>0.51</v>
      </c>
      <c r="J28" s="82"/>
      <c r="L28" s="19">
        <f t="shared" si="1"/>
        <v>979.26364799999999</v>
      </c>
      <c r="M28" s="10">
        <f t="shared" si="2"/>
        <v>97.016832000000008</v>
      </c>
      <c r="N28" s="10">
        <f t="shared" si="3"/>
        <v>43.576727040000002</v>
      </c>
      <c r="O28" s="10">
        <f t="shared" si="4"/>
        <v>310.45386240000005</v>
      </c>
      <c r="P28" s="20">
        <f t="shared" si="0"/>
        <v>25.749884160000001</v>
      </c>
      <c r="Q28" s="19">
        <f t="shared" si="5"/>
        <v>69.326611200000002</v>
      </c>
      <c r="R28" s="8">
        <f t="shared" si="9"/>
        <v>6.1908084905288856E-3</v>
      </c>
      <c r="S28" s="9">
        <f t="shared" si="6"/>
        <v>407.47069440000007</v>
      </c>
      <c r="T28" s="21">
        <f t="shared" si="10"/>
        <v>3.6386792760659578E-2</v>
      </c>
    </row>
    <row r="29" spans="1:20" ht="14.65" thickBot="1" x14ac:dyDescent="0.5">
      <c r="A29" s="163"/>
      <c r="B29" s="180" t="s">
        <v>124</v>
      </c>
      <c r="C29" s="180" t="s">
        <v>162</v>
      </c>
      <c r="D29" s="77">
        <v>181553.2</v>
      </c>
      <c r="E29" s="78">
        <v>0.96</v>
      </c>
      <c r="F29" s="79">
        <v>0.4</v>
      </c>
      <c r="G29" s="80">
        <f t="shared" si="13"/>
        <v>6.4000000000000001E-2</v>
      </c>
      <c r="H29" s="79">
        <v>8.3999999999999995E-3</v>
      </c>
      <c r="I29" s="78">
        <v>0.51</v>
      </c>
      <c r="J29" s="82"/>
      <c r="L29" s="19">
        <f t="shared" si="1"/>
        <v>16888.804876800001</v>
      </c>
      <c r="M29" s="10">
        <f t="shared" si="2"/>
        <v>1673.1942912000002</v>
      </c>
      <c r="N29" s="10">
        <f t="shared" si="3"/>
        <v>644.17980211200006</v>
      </c>
      <c r="O29" s="10">
        <f t="shared" si="4"/>
        <v>5354.2217318399998</v>
      </c>
      <c r="P29" s="20">
        <f t="shared" si="0"/>
        <v>380.65170124799999</v>
      </c>
      <c r="Q29" s="19">
        <f t="shared" si="5"/>
        <v>1024.8315033600002</v>
      </c>
      <c r="R29" s="8">
        <f>Q29/$J$38</f>
        <v>9.1516597487496562E-2</v>
      </c>
      <c r="S29" s="9">
        <f t="shared" si="6"/>
        <v>7027.4160230400003</v>
      </c>
      <c r="T29" s="21">
        <f t="shared" si="10"/>
        <v>0.62754238277140495</v>
      </c>
    </row>
    <row r="30" spans="1:20" x14ac:dyDescent="0.45">
      <c r="A30" s="162" t="s">
        <v>128</v>
      </c>
      <c r="B30" s="176" t="s">
        <v>124</v>
      </c>
      <c r="C30" s="176" t="s">
        <v>163</v>
      </c>
      <c r="D30" s="177">
        <v>3867</v>
      </c>
      <c r="E30" s="56">
        <v>0.96</v>
      </c>
      <c r="F30" s="57">
        <v>0.4</v>
      </c>
      <c r="G30" s="58">
        <f t="shared" si="13"/>
        <v>6.4000000000000001E-2</v>
      </c>
      <c r="H30" s="181">
        <v>8.0999999999999996E-3</v>
      </c>
      <c r="I30" s="182">
        <v>0.51</v>
      </c>
      <c r="J30" s="183"/>
      <c r="L30" s="19">
        <f t="shared" si="1"/>
        <v>359.72380799999996</v>
      </c>
      <c r="M30" s="10">
        <f t="shared" si="2"/>
        <v>35.638271999999994</v>
      </c>
      <c r="N30" s="10">
        <f t="shared" si="3"/>
        <v>13.230708479999999</v>
      </c>
      <c r="O30" s="10">
        <f t="shared" si="4"/>
        <v>114.04247039999998</v>
      </c>
      <c r="P30" s="20">
        <f t="shared" si="0"/>
        <v>7.8181459199999992</v>
      </c>
      <c r="Q30" s="19">
        <f t="shared" si="5"/>
        <v>21.048854399999996</v>
      </c>
      <c r="R30" s="8">
        <f t="shared" si="9"/>
        <v>1.8796451215464325E-3</v>
      </c>
      <c r="S30" s="9">
        <f t="shared" si="6"/>
        <v>149.68074239999999</v>
      </c>
      <c r="T30" s="21">
        <f>S30/$J$38</f>
        <v>1.3366365308774632E-2</v>
      </c>
    </row>
    <row r="31" spans="1:20" x14ac:dyDescent="0.45">
      <c r="A31" s="163"/>
      <c r="B31" s="174" t="s">
        <v>124</v>
      </c>
      <c r="C31" s="174" t="s">
        <v>152</v>
      </c>
      <c r="D31" s="175">
        <v>7954</v>
      </c>
      <c r="E31" s="15">
        <v>0.96</v>
      </c>
      <c r="F31" s="16">
        <v>0.4</v>
      </c>
      <c r="G31" s="17">
        <f t="shared" si="13"/>
        <v>6.4000000000000001E-2</v>
      </c>
      <c r="H31" s="105">
        <v>8.0000000000000002E-3</v>
      </c>
      <c r="I31" s="78">
        <v>0.51</v>
      </c>
      <c r="J31" s="82"/>
      <c r="L31" s="19">
        <f t="shared" si="1"/>
        <v>739.91289600000005</v>
      </c>
      <c r="M31" s="10">
        <f t="shared" si="2"/>
        <v>73.304063999999997</v>
      </c>
      <c r="N31" s="10">
        <f t="shared" si="3"/>
        <v>26.878156799999999</v>
      </c>
      <c r="O31" s="10">
        <f t="shared" si="4"/>
        <v>234.57300479999998</v>
      </c>
      <c r="P31" s="20">
        <f t="shared" si="0"/>
        <v>15.882547200000001</v>
      </c>
      <c r="Q31" s="19">
        <f t="shared" si="5"/>
        <v>42.760704000000004</v>
      </c>
      <c r="R31" s="8">
        <f t="shared" si="9"/>
        <v>3.8184951608336011E-3</v>
      </c>
      <c r="S31" s="9">
        <f t="shared" si="6"/>
        <v>307.87706879999996</v>
      </c>
      <c r="T31" s="21">
        <f t="shared" si="10"/>
        <v>2.7493165158001921E-2</v>
      </c>
    </row>
    <row r="32" spans="1:20" x14ac:dyDescent="0.45">
      <c r="A32" s="163"/>
      <c r="B32" s="174" t="s">
        <v>124</v>
      </c>
      <c r="C32" s="174" t="s">
        <v>165</v>
      </c>
      <c r="D32" s="175">
        <v>14500</v>
      </c>
      <c r="E32" s="15">
        <v>0.96</v>
      </c>
      <c r="F32" s="16">
        <v>0.4</v>
      </c>
      <c r="G32" s="17">
        <f t="shared" si="13"/>
        <v>6.4000000000000001E-2</v>
      </c>
      <c r="H32" s="105">
        <v>9.7999999999999997E-3</v>
      </c>
      <c r="I32" s="78">
        <v>0.51</v>
      </c>
      <c r="J32" s="82">
        <v>126943</v>
      </c>
      <c r="L32" s="19">
        <f t="shared" si="1"/>
        <v>1348.848</v>
      </c>
      <c r="M32" s="10">
        <f t="shared" si="2"/>
        <v>133.63200000000001</v>
      </c>
      <c r="N32" s="10">
        <f t="shared" si="3"/>
        <v>60.023040000000002</v>
      </c>
      <c r="O32" s="10">
        <f t="shared" si="4"/>
        <v>427.62239999999997</v>
      </c>
      <c r="P32" s="20">
        <f t="shared" si="0"/>
        <v>35.468159999999997</v>
      </c>
      <c r="Q32" s="19">
        <f t="shared" si="5"/>
        <v>95.491199999999992</v>
      </c>
      <c r="R32" s="8">
        <f t="shared" si="9"/>
        <v>8.527284422216095E-3</v>
      </c>
      <c r="S32" s="9">
        <f t="shared" si="6"/>
        <v>561.25440000000003</v>
      </c>
      <c r="T32" s="21">
        <f t="shared" si="10"/>
        <v>5.0119549257106856E-2</v>
      </c>
    </row>
    <row r="33" spans="1:20" x14ac:dyDescent="0.45">
      <c r="A33" s="163"/>
      <c r="B33" s="174" t="s">
        <v>124</v>
      </c>
      <c r="C33" s="174" t="s">
        <v>166</v>
      </c>
      <c r="D33" s="175">
        <v>8000</v>
      </c>
      <c r="E33" s="15">
        <v>0.96</v>
      </c>
      <c r="F33" s="16">
        <v>0.4</v>
      </c>
      <c r="G33" s="17">
        <f t="shared" si="13"/>
        <v>6.4000000000000001E-2</v>
      </c>
      <c r="H33" s="104">
        <v>9.7999999999999997E-3</v>
      </c>
      <c r="I33" s="78">
        <v>0.51</v>
      </c>
      <c r="J33" s="82"/>
      <c r="L33" s="19">
        <f t="shared" si="1"/>
        <v>744.19200000000001</v>
      </c>
      <c r="M33" s="10">
        <f t="shared" si="2"/>
        <v>73.727999999999994</v>
      </c>
      <c r="N33" s="10">
        <f t="shared" si="3"/>
        <v>33.116160000000001</v>
      </c>
      <c r="O33" s="10">
        <f t="shared" si="4"/>
        <v>235.92959999999999</v>
      </c>
      <c r="P33" s="20">
        <f t="shared" si="0"/>
        <v>19.568639999999998</v>
      </c>
      <c r="Q33" s="19">
        <f t="shared" si="5"/>
        <v>52.684799999999996</v>
      </c>
      <c r="R33" s="8">
        <f t="shared" si="9"/>
        <v>4.7047086467399144E-3</v>
      </c>
      <c r="S33" s="9">
        <f t="shared" si="6"/>
        <v>309.6576</v>
      </c>
      <c r="T33" s="21">
        <f t="shared" si="10"/>
        <v>2.7652165107369297E-2</v>
      </c>
    </row>
    <row r="34" spans="1:20" x14ac:dyDescent="0.45">
      <c r="A34" s="163"/>
      <c r="B34" s="174" t="s">
        <v>124</v>
      </c>
      <c r="C34" s="174" t="s">
        <v>167</v>
      </c>
      <c r="D34" s="175">
        <v>48042</v>
      </c>
      <c r="E34" s="95">
        <v>0.96</v>
      </c>
      <c r="F34" s="96">
        <v>0.4</v>
      </c>
      <c r="G34" s="97">
        <f t="shared" si="13"/>
        <v>6.4000000000000001E-2</v>
      </c>
      <c r="H34" s="179">
        <v>9.9000000000000008E-3</v>
      </c>
      <c r="I34" s="78">
        <v>0.51</v>
      </c>
      <c r="J34" s="82"/>
      <c r="L34" s="19">
        <f>D34*E34*I34*0.19</f>
        <v>4469.0590080000002</v>
      </c>
      <c r="M34" s="10">
        <f>D34*E34*G34*0.15</f>
        <v>442.75507199999998</v>
      </c>
      <c r="N34" s="10">
        <f>D34*E34*H34*0.44</f>
        <v>200.90011392000002</v>
      </c>
      <c r="O34" s="10">
        <f>D34*E34*G34*0.48</f>
        <v>1416.8162304</v>
      </c>
      <c r="P34" s="20">
        <f>D34*E34*H34*0.26</f>
        <v>118.71370368000001</v>
      </c>
      <c r="Q34" s="19">
        <f>N34+P34</f>
        <v>319.61381760000006</v>
      </c>
      <c r="R34" s="8">
        <f t="shared" si="9"/>
        <v>2.8541247025333196E-2</v>
      </c>
      <c r="S34" s="9">
        <f t="shared" si="6"/>
        <v>1859.5713023999999</v>
      </c>
      <c r="T34" s="21">
        <f t="shared" si="10"/>
        <v>0.16605816451102948</v>
      </c>
    </row>
    <row r="35" spans="1:20" ht="14.65" thickBot="1" x14ac:dyDescent="0.5">
      <c r="A35" s="164"/>
      <c r="B35" s="178" t="s">
        <v>124</v>
      </c>
      <c r="C35" s="178" t="s">
        <v>168</v>
      </c>
      <c r="D35" s="109">
        <v>67500</v>
      </c>
      <c r="E35" s="67">
        <v>0.96</v>
      </c>
      <c r="F35" s="68">
        <v>0.4</v>
      </c>
      <c r="G35" s="69">
        <f t="shared" ref="G35" si="15">F35/6.25</f>
        <v>6.4000000000000001E-2</v>
      </c>
      <c r="H35" s="68">
        <v>9.7999999999999997E-3</v>
      </c>
      <c r="I35" s="67">
        <v>0.51</v>
      </c>
      <c r="J35" s="71"/>
      <c r="L35" s="19">
        <f t="shared" si="1"/>
        <v>6279.12</v>
      </c>
      <c r="M35" s="10">
        <f t="shared" si="2"/>
        <v>622.07999999999993</v>
      </c>
      <c r="N35" s="10">
        <f t="shared" si="3"/>
        <v>279.41759999999999</v>
      </c>
      <c r="O35" s="10">
        <f t="shared" si="4"/>
        <v>1990.6559999999999</v>
      </c>
      <c r="P35" s="20">
        <f t="shared" si="0"/>
        <v>165.1104</v>
      </c>
      <c r="Q35" s="19">
        <f t="shared" si="5"/>
        <v>444.52800000000002</v>
      </c>
      <c r="R35" s="8">
        <f t="shared" si="9"/>
        <v>3.9695979206868036E-2</v>
      </c>
      <c r="S35" s="9">
        <f t="shared" si="6"/>
        <v>2612.7359999999999</v>
      </c>
      <c r="T35" s="21">
        <f t="shared" si="10"/>
        <v>0.23331514309342843</v>
      </c>
    </row>
    <row r="36" spans="1:20" ht="18" x14ac:dyDescent="0.55000000000000004">
      <c r="D36" s="9"/>
      <c r="L36" s="3">
        <f>SUM(L2:L35)</f>
        <v>1243763.0383968004</v>
      </c>
      <c r="M36" s="3">
        <f>SUM(M2:M35)</f>
        <v>123221.1059712</v>
      </c>
      <c r="N36" s="3">
        <f>SUM(N2:N35)</f>
        <v>50433.966984191982</v>
      </c>
      <c r="O36" s="3">
        <f>SUM(O2:O35)</f>
        <v>394307.53910784004</v>
      </c>
      <c r="P36" s="3">
        <f>SUM(P2:P35)</f>
        <v>29801.889581567993</v>
      </c>
      <c r="Q36" s="3">
        <f>SUM(Q2:Q35)</f>
        <v>80235.856565759983</v>
      </c>
      <c r="R36" s="52">
        <f>Q36/$J38</f>
        <v>7.1649949921706941</v>
      </c>
      <c r="S36" s="3">
        <f>SUM(S2:S35)</f>
        <v>517528.64507903991</v>
      </c>
      <c r="T36" s="2">
        <f>S36/$J38</f>
        <v>46.214875854875629</v>
      </c>
    </row>
    <row r="37" spans="1:20" x14ac:dyDescent="0.45">
      <c r="D37" s="9"/>
    </row>
    <row r="38" spans="1:20" ht="45" customHeight="1" x14ac:dyDescent="0.55000000000000004">
      <c r="C38" s="7" t="s">
        <v>129</v>
      </c>
      <c r="D38" s="5">
        <f>SUM(D2:D35)</f>
        <v>13370345.699999999</v>
      </c>
      <c r="E38" s="62"/>
      <c r="F38" s="62"/>
      <c r="G38" s="75"/>
      <c r="H38" s="62"/>
      <c r="I38" s="107" t="s">
        <v>130</v>
      </c>
      <c r="J38" s="76">
        <f>SUM(J2:J35)/1000</f>
        <v>11198.313</v>
      </c>
      <c r="Q38" s="93" t="s">
        <v>131</v>
      </c>
      <c r="R38" s="93" t="s">
        <v>132</v>
      </c>
    </row>
    <row r="40" spans="1:20" x14ac:dyDescent="0.45">
      <c r="C40" s="9"/>
      <c r="S40" s="9"/>
    </row>
    <row r="41" spans="1:20" x14ac:dyDescent="0.45">
      <c r="D41" s="9"/>
    </row>
    <row r="42" spans="1:20" x14ac:dyDescent="0.45">
      <c r="D42" s="9"/>
    </row>
  </sheetData>
  <mergeCells count="4">
    <mergeCell ref="A2:A12"/>
    <mergeCell ref="A16:A29"/>
    <mergeCell ref="A13:A15"/>
    <mergeCell ref="A30:A35"/>
  </mergeCells>
  <phoneticPr fontId="14" type="noConversion"/>
  <pageMargins left="0.25" right="0.25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59"/>
  <sheetViews>
    <sheetView topLeftCell="D19" workbookViewId="0">
      <selection activeCell="R38" sqref="R38"/>
    </sheetView>
  </sheetViews>
  <sheetFormatPr defaultColWidth="15.73046875" defaultRowHeight="14.25" x14ac:dyDescent="0.45"/>
  <cols>
    <col min="1" max="2" width="22.1328125" customWidth="1"/>
    <col min="3" max="3" width="28.265625" customWidth="1"/>
    <col min="4" max="4" width="16" bestFit="1" customWidth="1"/>
    <col min="7" max="7" width="12.265625" style="1" customWidth="1"/>
    <col min="8" max="8" width="11.86328125" customWidth="1"/>
    <col min="9" max="9" width="12.265625" customWidth="1"/>
    <col min="10" max="10" width="20.06640625" customWidth="1"/>
    <col min="12" max="12" width="15.265625" customWidth="1"/>
    <col min="13" max="18" width="13.1328125" customWidth="1"/>
  </cols>
  <sheetData>
    <row r="1" spans="1:20" s="12" customFormat="1" ht="14.65" thickBot="1" x14ac:dyDescent="0.5">
      <c r="A1" s="48"/>
      <c r="B1" s="48"/>
      <c r="C1" s="53" t="s">
        <v>107</v>
      </c>
      <c r="D1" s="48" t="s">
        <v>108</v>
      </c>
      <c r="E1" s="48" t="s">
        <v>109</v>
      </c>
      <c r="F1" s="48" t="s">
        <v>110</v>
      </c>
      <c r="G1" s="54" t="s">
        <v>111</v>
      </c>
      <c r="H1" s="48" t="s">
        <v>112</v>
      </c>
      <c r="I1" s="48" t="s">
        <v>113</v>
      </c>
      <c r="J1" s="48" t="s">
        <v>114</v>
      </c>
      <c r="L1" s="13" t="s">
        <v>115</v>
      </c>
      <c r="M1" s="13" t="s">
        <v>116</v>
      </c>
      <c r="N1" s="13" t="s">
        <v>117</v>
      </c>
      <c r="O1" s="13" t="s">
        <v>118</v>
      </c>
      <c r="P1" s="13" t="s">
        <v>119</v>
      </c>
      <c r="Q1" s="13" t="s">
        <v>120</v>
      </c>
      <c r="R1" s="13" t="s">
        <v>121</v>
      </c>
      <c r="S1" s="13" t="s">
        <v>122</v>
      </c>
    </row>
    <row r="2" spans="1:20" x14ac:dyDescent="0.45">
      <c r="A2" s="162" t="s">
        <v>133</v>
      </c>
      <c r="B2" s="101" t="s">
        <v>159</v>
      </c>
      <c r="C2" s="72" t="s">
        <v>169</v>
      </c>
      <c r="D2" s="84">
        <v>9000</v>
      </c>
      <c r="E2" s="85">
        <v>0.96</v>
      </c>
      <c r="F2" s="86">
        <v>0.4</v>
      </c>
      <c r="G2" s="87">
        <f>F2/6.25</f>
        <v>6.4000000000000001E-2</v>
      </c>
      <c r="H2" s="106">
        <v>8.9999999999999993E-3</v>
      </c>
      <c r="I2" s="85">
        <v>0.51</v>
      </c>
      <c r="J2" s="167">
        <v>3217093</v>
      </c>
      <c r="K2" s="11"/>
      <c r="L2" s="19">
        <f>D2*E2*I2*0.19</f>
        <v>837.21599999999989</v>
      </c>
      <c r="M2" s="10">
        <f>D2*E2*G2*0.15</f>
        <v>82.944000000000003</v>
      </c>
      <c r="N2" s="10">
        <f>D2*E2*H2*0.44</f>
        <v>34.214399999999998</v>
      </c>
      <c r="O2" s="10">
        <f>D2*E2*G2*0.48</f>
        <v>265.42079999999999</v>
      </c>
      <c r="P2" s="20">
        <f>D2*E2*H2*0.26</f>
        <v>20.217599999999997</v>
      </c>
      <c r="Q2" s="19">
        <f>N2+P2</f>
        <v>54.431999999999995</v>
      </c>
      <c r="R2" s="8">
        <f>Q2/$J$38</f>
        <v>8.907027014643772E-3</v>
      </c>
      <c r="S2" s="9">
        <f>M2+O2</f>
        <v>348.3648</v>
      </c>
      <c r="T2" s="8">
        <f>S2/J38</f>
        <v>5.7004972893720147E-2</v>
      </c>
    </row>
    <row r="3" spans="1:20" x14ac:dyDescent="0.45">
      <c r="A3" s="163"/>
      <c r="B3" s="185" t="s">
        <v>124</v>
      </c>
      <c r="C3" s="62" t="s">
        <v>170</v>
      </c>
      <c r="D3" s="23">
        <v>88500</v>
      </c>
      <c r="E3" s="15">
        <v>0.96</v>
      </c>
      <c r="F3" s="16">
        <v>0.4</v>
      </c>
      <c r="G3" s="17">
        <f t="shared" ref="G3:G8" si="0">F3/6.25</f>
        <v>6.4000000000000001E-2</v>
      </c>
      <c r="H3" s="104">
        <v>8.3000000000000001E-3</v>
      </c>
      <c r="I3" s="15">
        <v>0.51</v>
      </c>
      <c r="J3" s="168"/>
      <c r="L3" s="22">
        <f t="shared" ref="L3:L11" si="1">D3*E3*I3*0.19</f>
        <v>8232.6239999999998</v>
      </c>
      <c r="M3" s="22">
        <f t="shared" ref="M3:M11" si="2">D3*E3*G3*0.15</f>
        <v>815.6160000000001</v>
      </c>
      <c r="N3" s="22">
        <f t="shared" ref="N3:N9" si="3">D3*E3*H3*0.44</f>
        <v>310.27392000000003</v>
      </c>
      <c r="O3" s="22">
        <f t="shared" ref="O3:O9" si="4">D3*E3*G3*0.48</f>
        <v>2609.9712</v>
      </c>
      <c r="P3" s="22">
        <f t="shared" ref="P3:P9" si="5">D3*E3*H3*0.26</f>
        <v>183.34368000000001</v>
      </c>
      <c r="Q3" s="22">
        <f t="shared" ref="Q3:Q9" si="6">N3+P3</f>
        <v>493.61760000000004</v>
      </c>
      <c r="R3" s="8">
        <f>Q3/$J$38</f>
        <v>8.0773539427241775E-2</v>
      </c>
      <c r="S3" s="9">
        <f t="shared" ref="S3:S37" si="7">M3+O3</f>
        <v>3425.5871999999999</v>
      </c>
      <c r="T3" s="8">
        <f>S3/J38</f>
        <v>0.56054890012158143</v>
      </c>
    </row>
    <row r="4" spans="1:20" x14ac:dyDescent="0.45">
      <c r="A4" s="163"/>
      <c r="B4" s="185" t="s">
        <v>124</v>
      </c>
      <c r="C4" s="62" t="s">
        <v>171</v>
      </c>
      <c r="D4" s="23">
        <v>2597028</v>
      </c>
      <c r="E4" s="78">
        <v>0.96</v>
      </c>
      <c r="F4" s="79">
        <v>0.4</v>
      </c>
      <c r="G4" s="80">
        <f t="shared" si="0"/>
        <v>6.4000000000000001E-2</v>
      </c>
      <c r="H4" s="105">
        <v>8.0999999999999996E-3</v>
      </c>
      <c r="I4" s="78">
        <v>0.51</v>
      </c>
      <c r="J4" s="168"/>
      <c r="L4" s="19">
        <f t="shared" si="1"/>
        <v>241585.93267199997</v>
      </c>
      <c r="M4" s="10">
        <f t="shared" si="2"/>
        <v>23934.210047999997</v>
      </c>
      <c r="N4" s="10">
        <f t="shared" si="3"/>
        <v>8885.575480319998</v>
      </c>
      <c r="O4" s="10">
        <f t="shared" si="4"/>
        <v>76589.472153599985</v>
      </c>
      <c r="P4" s="20">
        <f t="shared" si="5"/>
        <v>5250.5673292799993</v>
      </c>
      <c r="Q4" s="19">
        <f t="shared" si="6"/>
        <v>14136.142809599998</v>
      </c>
      <c r="R4" s="8">
        <f>Q4/$J$38</f>
        <v>2.3131798553786287</v>
      </c>
      <c r="S4" s="9">
        <f t="shared" si="7"/>
        <v>100523.68220159998</v>
      </c>
      <c r="T4" s="8">
        <f>S4/J38</f>
        <v>16.449278971581357</v>
      </c>
    </row>
    <row r="5" spans="1:20" x14ac:dyDescent="0.45">
      <c r="A5" s="163"/>
      <c r="B5" s="185" t="s">
        <v>124</v>
      </c>
      <c r="C5" s="62" t="s">
        <v>134</v>
      </c>
      <c r="D5" s="23">
        <v>225440</v>
      </c>
      <c r="E5" s="78">
        <v>0.96</v>
      </c>
      <c r="F5" s="79">
        <v>0.4</v>
      </c>
      <c r="G5" s="80">
        <f t="shared" si="0"/>
        <v>6.4000000000000001E-2</v>
      </c>
      <c r="H5" s="105">
        <v>8.3999999999999995E-3</v>
      </c>
      <c r="I5" s="78">
        <v>0.51</v>
      </c>
      <c r="J5" s="168"/>
      <c r="L5" s="22">
        <f t="shared" si="1"/>
        <v>20971.330559999999</v>
      </c>
      <c r="M5" s="22">
        <f t="shared" si="2"/>
        <v>2077.6550400000001</v>
      </c>
      <c r="N5" s="22">
        <f t="shared" si="3"/>
        <v>799.8971904</v>
      </c>
      <c r="O5" s="22">
        <f t="shared" si="4"/>
        <v>6648.4961279999998</v>
      </c>
      <c r="P5" s="22">
        <f t="shared" si="5"/>
        <v>472.66652160000001</v>
      </c>
      <c r="Q5" s="22">
        <f t="shared" si="6"/>
        <v>1272.5637120000001</v>
      </c>
      <c r="R5" s="8">
        <f>Q5/$J$38</f>
        <v>0.20823705468546735</v>
      </c>
      <c r="S5" s="9">
        <f t="shared" si="7"/>
        <v>8726.1511680000003</v>
      </c>
      <c r="T5" s="8">
        <f>S5/J38</f>
        <v>1.4279112321289189</v>
      </c>
    </row>
    <row r="6" spans="1:20" x14ac:dyDescent="0.45">
      <c r="A6" s="163"/>
      <c r="B6" s="185" t="s">
        <v>124</v>
      </c>
      <c r="C6" s="62" t="s">
        <v>135</v>
      </c>
      <c r="D6" s="103">
        <v>358999</v>
      </c>
      <c r="E6" s="15">
        <v>0.96</v>
      </c>
      <c r="F6" s="16">
        <v>0.4</v>
      </c>
      <c r="G6" s="17">
        <f t="shared" si="0"/>
        <v>6.4000000000000001E-2</v>
      </c>
      <c r="H6" s="104">
        <v>8.3000000000000001E-3</v>
      </c>
      <c r="I6" s="15">
        <v>0.51</v>
      </c>
      <c r="J6" s="168"/>
      <c r="L6" s="19">
        <f t="shared" si="1"/>
        <v>33395.522976</v>
      </c>
      <c r="M6" s="10">
        <f t="shared" si="2"/>
        <v>3308.5347839999995</v>
      </c>
      <c r="N6" s="10">
        <f t="shared" si="3"/>
        <v>1258.62177408</v>
      </c>
      <c r="O6" s="10">
        <f t="shared" si="4"/>
        <v>10587.311308799999</v>
      </c>
      <c r="P6" s="20">
        <f t="shared" si="5"/>
        <v>743.73104832000001</v>
      </c>
      <c r="Q6" s="19">
        <f t="shared" si="6"/>
        <v>2002.3528224000002</v>
      </c>
      <c r="R6" s="8">
        <f>Q6/$J$38</f>
        <v>0.32765672181740529</v>
      </c>
      <c r="S6" s="9">
        <f t="shared" si="7"/>
        <v>13895.846092799999</v>
      </c>
      <c r="T6" s="8">
        <f>S6/J38</f>
        <v>2.2738586959858487</v>
      </c>
    </row>
    <row r="7" spans="1:20" x14ac:dyDescent="0.45">
      <c r="A7" s="163"/>
      <c r="B7" s="185" t="s">
        <v>124</v>
      </c>
      <c r="C7" s="62" t="s">
        <v>138</v>
      </c>
      <c r="D7" s="103">
        <v>153683</v>
      </c>
      <c r="E7" s="15">
        <v>0.96</v>
      </c>
      <c r="F7" s="16">
        <v>0.4</v>
      </c>
      <c r="G7" s="17">
        <f t="shared" si="0"/>
        <v>6.4000000000000001E-2</v>
      </c>
      <c r="H7" s="18">
        <v>8.5000000000000006E-3</v>
      </c>
      <c r="I7" s="15">
        <v>0.51</v>
      </c>
      <c r="J7" s="168"/>
      <c r="L7" s="22">
        <f t="shared" si="1"/>
        <v>14296.207391999998</v>
      </c>
      <c r="M7" s="22">
        <f t="shared" si="2"/>
        <v>1416.3425279999999</v>
      </c>
      <c r="N7" s="22">
        <f t="shared" si="3"/>
        <v>551.78344320000008</v>
      </c>
      <c r="O7" s="22">
        <f t="shared" si="4"/>
        <v>4532.2960895999995</v>
      </c>
      <c r="P7" s="22">
        <f t="shared" si="5"/>
        <v>326.05385280000002</v>
      </c>
      <c r="Q7" s="22">
        <f t="shared" si="6"/>
        <v>877.83729600000015</v>
      </c>
      <c r="R7" s="8">
        <f>Q7/$J$38</f>
        <v>0.14364565898614498</v>
      </c>
      <c r="S7" s="9">
        <f t="shared" si="7"/>
        <v>5948.6386175999996</v>
      </c>
      <c r="T7" s="8">
        <f>S7/J38</f>
        <v>0.97341058324728802</v>
      </c>
    </row>
    <row r="8" spans="1:20" ht="14.65" thickBot="1" x14ac:dyDescent="0.5">
      <c r="A8" s="163"/>
      <c r="B8" s="185" t="s">
        <v>124</v>
      </c>
      <c r="C8" s="62" t="s">
        <v>139</v>
      </c>
      <c r="D8" s="189">
        <v>247013</v>
      </c>
      <c r="E8" s="78">
        <v>0.96</v>
      </c>
      <c r="F8" s="79">
        <v>0.4</v>
      </c>
      <c r="G8" s="80">
        <f t="shared" si="0"/>
        <v>6.4000000000000001E-2</v>
      </c>
      <c r="H8" s="81">
        <v>7.7000000000000002E-3</v>
      </c>
      <c r="I8" s="78">
        <v>0.51</v>
      </c>
      <c r="J8" s="168"/>
      <c r="K8" s="4"/>
      <c r="L8" s="19">
        <f t="shared" si="1"/>
        <v>22978.137311999999</v>
      </c>
      <c r="M8" s="10">
        <f t="shared" si="2"/>
        <v>2276.4718079999998</v>
      </c>
      <c r="N8" s="10">
        <f t="shared" si="3"/>
        <v>803.40484223999988</v>
      </c>
      <c r="O8" s="10">
        <f t="shared" si="4"/>
        <v>7284.7097855999991</v>
      </c>
      <c r="P8" s="20">
        <f t="shared" si="5"/>
        <v>474.73922495999994</v>
      </c>
      <c r="Q8" s="19">
        <f t="shared" si="6"/>
        <v>1278.1440671999999</v>
      </c>
      <c r="R8" s="8">
        <f>Q8/$J$38</f>
        <v>0.20915020089574266</v>
      </c>
      <c r="S8" s="9">
        <f t="shared" si="7"/>
        <v>9561.1815935999985</v>
      </c>
      <c r="T8" s="8">
        <f>S8/J38</f>
        <v>1.5645521521551657</v>
      </c>
    </row>
    <row r="9" spans="1:20" x14ac:dyDescent="0.45">
      <c r="A9" s="165" t="s">
        <v>140</v>
      </c>
      <c r="B9" s="101" t="s">
        <v>124</v>
      </c>
      <c r="C9" s="72" t="s">
        <v>172</v>
      </c>
      <c r="D9" s="73">
        <v>12000</v>
      </c>
      <c r="E9" s="56">
        <v>0.96</v>
      </c>
      <c r="F9" s="57">
        <v>0.4</v>
      </c>
      <c r="G9" s="58">
        <f>F9/6.25</f>
        <v>6.4000000000000001E-2</v>
      </c>
      <c r="H9" s="59">
        <v>9.7999999999999997E-3</v>
      </c>
      <c r="I9" s="56">
        <v>0.51</v>
      </c>
      <c r="J9" s="194">
        <v>384347</v>
      </c>
      <c r="L9" s="19">
        <f t="shared" si="1"/>
        <v>1116.288</v>
      </c>
      <c r="M9" s="10">
        <f t="shared" si="2"/>
        <v>110.592</v>
      </c>
      <c r="N9" s="10">
        <f t="shared" si="3"/>
        <v>49.674239999999998</v>
      </c>
      <c r="O9" s="10">
        <f t="shared" si="4"/>
        <v>353.89439999999996</v>
      </c>
      <c r="P9" s="20">
        <f t="shared" si="5"/>
        <v>29.352959999999999</v>
      </c>
      <c r="Q9" s="19">
        <f t="shared" si="6"/>
        <v>79.027199999999993</v>
      </c>
      <c r="R9" s="8">
        <f>Q9/$J$38</f>
        <v>1.2931683665705032E-2</v>
      </c>
      <c r="S9" s="9">
        <f t="shared" si="7"/>
        <v>464.48639999999995</v>
      </c>
      <c r="T9" s="8">
        <f t="shared" ref="T9:T37" si="8">S9/J9</f>
        <v>1.2085079368383256E-3</v>
      </c>
    </row>
    <row r="10" spans="1:20" ht="16.149999999999999" customHeight="1" x14ac:dyDescent="0.45">
      <c r="A10" s="188"/>
      <c r="B10" s="185" t="s">
        <v>124</v>
      </c>
      <c r="C10" s="62" t="s">
        <v>136</v>
      </c>
      <c r="D10" s="23">
        <v>18945</v>
      </c>
      <c r="E10" s="15">
        <v>0.96</v>
      </c>
      <c r="F10" s="16">
        <v>0.4</v>
      </c>
      <c r="G10" s="17">
        <f>F10/6.25</f>
        <v>6.4000000000000001E-2</v>
      </c>
      <c r="H10" s="18">
        <v>9.4000000000000004E-3</v>
      </c>
      <c r="I10" s="15">
        <v>0.51</v>
      </c>
      <c r="J10" s="195"/>
      <c r="L10" s="22">
        <f t="shared" si="1"/>
        <v>1762.33968</v>
      </c>
      <c r="M10" s="22">
        <f t="shared" si="2"/>
        <v>174.59711999999999</v>
      </c>
      <c r="N10" s="22">
        <f>D10*E10*H10*0.44</f>
        <v>75.222259200000011</v>
      </c>
      <c r="O10" s="22">
        <f>D10*E10*G10*0.48</f>
        <v>558.71078399999999</v>
      </c>
      <c r="P10" s="22">
        <f>D10*E10*H10*0.26</f>
        <v>44.449516800000005</v>
      </c>
      <c r="Q10" s="22">
        <f>N10+P10</f>
        <v>119.67177600000002</v>
      </c>
      <c r="R10" s="8">
        <f>Q10/$J$38</f>
        <v>1.9582593726528486E-2</v>
      </c>
      <c r="S10" s="9">
        <f t="shared" si="7"/>
        <v>733.30790400000001</v>
      </c>
      <c r="T10" s="8">
        <f>S10/J38</f>
        <v>0.11999546794128091</v>
      </c>
    </row>
    <row r="11" spans="1:20" ht="16.149999999999999" customHeight="1" x14ac:dyDescent="0.45">
      <c r="A11" s="188"/>
      <c r="B11" s="185" t="s">
        <v>124</v>
      </c>
      <c r="C11" s="62" t="s">
        <v>173</v>
      </c>
      <c r="D11" s="23">
        <v>40500</v>
      </c>
      <c r="E11" s="15">
        <v>0.96</v>
      </c>
      <c r="F11" s="16">
        <v>0.4</v>
      </c>
      <c r="G11" s="17">
        <f t="shared" ref="G11:G17" si="9">F11/6.25</f>
        <v>6.4000000000000001E-2</v>
      </c>
      <c r="H11" s="18">
        <v>9.5999999999999992E-3</v>
      </c>
      <c r="I11" s="15">
        <v>0.51</v>
      </c>
      <c r="J11" s="195"/>
      <c r="L11" s="19">
        <f t="shared" si="1"/>
        <v>3767.4719999999998</v>
      </c>
      <c r="M11" s="10">
        <f t="shared" si="2"/>
        <v>373.24799999999999</v>
      </c>
      <c r="N11" s="10">
        <f t="shared" ref="N11:N37" si="10">D11*E11*H11*0.44</f>
        <v>164.22911999999999</v>
      </c>
      <c r="O11" s="10">
        <f t="shared" ref="O11:O37" si="11">D11*E11*G11*0.48</f>
        <v>1194.3936000000001</v>
      </c>
      <c r="P11" s="20">
        <f t="shared" ref="P11:P37" si="12">D11*E11*H11*0.26</f>
        <v>97.044480000000007</v>
      </c>
      <c r="Q11" s="19">
        <f t="shared" ref="Q11:Q37" si="13">N11+P11</f>
        <v>261.27359999999999</v>
      </c>
      <c r="R11" s="8">
        <f>Q11/$J$38</f>
        <v>4.2753729670290105E-2</v>
      </c>
      <c r="S11" s="9">
        <f t="shared" si="7"/>
        <v>1567.6416000000002</v>
      </c>
      <c r="T11" s="8">
        <f>S11/J38</f>
        <v>0.25652237802174066</v>
      </c>
    </row>
    <row r="12" spans="1:20" ht="16.149999999999999" customHeight="1" x14ac:dyDescent="0.45">
      <c r="A12" s="188"/>
      <c r="B12" s="185" t="s">
        <v>124</v>
      </c>
      <c r="C12" s="62" t="s">
        <v>174</v>
      </c>
      <c r="D12" s="23">
        <v>86274.6</v>
      </c>
      <c r="E12" s="15">
        <v>0.96</v>
      </c>
      <c r="F12" s="16">
        <v>0.4</v>
      </c>
      <c r="G12" s="17">
        <f t="shared" si="9"/>
        <v>6.4000000000000001E-2</v>
      </c>
      <c r="H12" s="18">
        <v>9.4000000000000004E-3</v>
      </c>
      <c r="I12" s="15">
        <v>0.51</v>
      </c>
      <c r="J12" s="195"/>
      <c r="L12" s="22">
        <f t="shared" ref="L12:L37" si="14">D12*E12*I12*0.19</f>
        <v>8025.6083904000006</v>
      </c>
      <c r="M12" s="22">
        <f t="shared" ref="M12:M37" si="15">D12*E12*G12*0.15</f>
        <v>795.10671360000015</v>
      </c>
      <c r="N12" s="22">
        <f t="shared" si="10"/>
        <v>342.55847577600008</v>
      </c>
      <c r="O12" s="22">
        <f t="shared" si="11"/>
        <v>2544.3414835200006</v>
      </c>
      <c r="P12" s="22">
        <f t="shared" si="12"/>
        <v>202.42091750400004</v>
      </c>
      <c r="Q12" s="22">
        <f t="shared" si="13"/>
        <v>544.97939328000007</v>
      </c>
      <c r="R12" s="8">
        <f>Q12/$J$38</f>
        <v>8.9178170531472908E-2</v>
      </c>
      <c r="S12" s="9">
        <f t="shared" si="7"/>
        <v>3339.4481971200007</v>
      </c>
      <c r="T12" s="8">
        <f>S12/J38</f>
        <v>0.54645347049072768</v>
      </c>
    </row>
    <row r="13" spans="1:20" ht="16.149999999999999" customHeight="1" x14ac:dyDescent="0.45">
      <c r="A13" s="188"/>
      <c r="B13" s="185" t="s">
        <v>124</v>
      </c>
      <c r="C13" s="62" t="s">
        <v>125</v>
      </c>
      <c r="D13" s="23">
        <v>11919</v>
      </c>
      <c r="E13" s="15">
        <v>0.96</v>
      </c>
      <c r="F13" s="16">
        <v>0.4</v>
      </c>
      <c r="G13" s="17">
        <f t="shared" si="9"/>
        <v>6.4000000000000001E-2</v>
      </c>
      <c r="H13" s="18">
        <v>9.4000000000000004E-3</v>
      </c>
      <c r="I13" s="15">
        <v>0.51</v>
      </c>
      <c r="J13" s="195"/>
      <c r="L13" s="19">
        <f t="shared" si="14"/>
        <v>1108.753056</v>
      </c>
      <c r="M13" s="10">
        <f t="shared" si="15"/>
        <v>109.84550399999999</v>
      </c>
      <c r="N13" s="10">
        <f t="shared" si="10"/>
        <v>47.325104639999999</v>
      </c>
      <c r="O13" s="10">
        <f t="shared" si="11"/>
        <v>351.50561279999999</v>
      </c>
      <c r="P13" s="20">
        <f t="shared" si="12"/>
        <v>27.964834560000003</v>
      </c>
      <c r="Q13" s="19">
        <f t="shared" si="13"/>
        <v>75.289939200000006</v>
      </c>
      <c r="R13" s="8">
        <f>Q13/$J$38</f>
        <v>1.2320133788677381E-2</v>
      </c>
      <c r="S13" s="9">
        <f t="shared" si="7"/>
        <v>461.3511168</v>
      </c>
      <c r="T13" s="8">
        <f>S13/J38</f>
        <v>7.549358576891671E-2</v>
      </c>
    </row>
    <row r="14" spans="1:20" ht="16.149999999999999" customHeight="1" x14ac:dyDescent="0.45">
      <c r="A14" s="188"/>
      <c r="B14" s="185" t="s">
        <v>124</v>
      </c>
      <c r="C14" s="62" t="s">
        <v>175</v>
      </c>
      <c r="D14" s="23">
        <v>44000</v>
      </c>
      <c r="E14" s="15">
        <v>0.96</v>
      </c>
      <c r="F14" s="16">
        <v>0.4</v>
      </c>
      <c r="G14" s="17">
        <f t="shared" si="9"/>
        <v>6.4000000000000001E-2</v>
      </c>
      <c r="H14" s="18">
        <v>9.7999999999999997E-3</v>
      </c>
      <c r="I14" s="15">
        <v>0.51</v>
      </c>
      <c r="J14" s="195"/>
      <c r="L14" s="22">
        <f t="shared" si="14"/>
        <v>4093.0560000000005</v>
      </c>
      <c r="M14" s="22">
        <f t="shared" si="15"/>
        <v>405.50400000000002</v>
      </c>
      <c r="N14" s="22">
        <f t="shared" si="10"/>
        <v>182.13888</v>
      </c>
      <c r="O14" s="22">
        <f t="shared" si="11"/>
        <v>1297.6128000000001</v>
      </c>
      <c r="P14" s="22">
        <f t="shared" si="12"/>
        <v>107.62752</v>
      </c>
      <c r="Q14" s="22">
        <f t="shared" si="13"/>
        <v>289.76639999999998</v>
      </c>
      <c r="R14" s="8">
        <f>Q14/$J$38</f>
        <v>4.7416173440918453E-2</v>
      </c>
      <c r="S14" s="9">
        <f t="shared" si="7"/>
        <v>1703.1168000000002</v>
      </c>
      <c r="T14" s="8">
        <f>S14/J38</f>
        <v>0.27869097859152075</v>
      </c>
    </row>
    <row r="15" spans="1:20" ht="16.149999999999999" customHeight="1" x14ac:dyDescent="0.45">
      <c r="A15" s="188"/>
      <c r="B15" s="185" t="s">
        <v>124</v>
      </c>
      <c r="C15" s="62" t="s">
        <v>176</v>
      </c>
      <c r="D15" s="23">
        <v>117659</v>
      </c>
      <c r="E15" s="15">
        <v>0.96</v>
      </c>
      <c r="F15" s="16">
        <v>0.4</v>
      </c>
      <c r="G15" s="17">
        <f t="shared" si="9"/>
        <v>6.4000000000000001E-2</v>
      </c>
      <c r="H15" s="18">
        <v>9.9000000000000008E-3</v>
      </c>
      <c r="I15" s="15">
        <v>0.51</v>
      </c>
      <c r="J15" s="195"/>
      <c r="L15" s="19">
        <f t="shared" si="14"/>
        <v>10945.110816</v>
      </c>
      <c r="M15" s="10">
        <f t="shared" si="15"/>
        <v>1084.3453440000001</v>
      </c>
      <c r="N15" s="10">
        <f t="shared" si="10"/>
        <v>492.02169984000005</v>
      </c>
      <c r="O15" s="10">
        <f t="shared" si="11"/>
        <v>3469.9051008000001</v>
      </c>
      <c r="P15" s="20">
        <f t="shared" si="12"/>
        <v>290.74009536000005</v>
      </c>
      <c r="Q15" s="19">
        <f t="shared" si="13"/>
        <v>782.76179520000005</v>
      </c>
      <c r="R15" s="8">
        <f>Q15/$J$38</f>
        <v>0.1280878978519521</v>
      </c>
      <c r="S15" s="9">
        <f t="shared" si="7"/>
        <v>4554.2504448</v>
      </c>
      <c r="T15" s="8">
        <f>S15/J38</f>
        <v>0.7452386784113576</v>
      </c>
    </row>
    <row r="16" spans="1:20" ht="16.149999999999999" customHeight="1" x14ac:dyDescent="0.45">
      <c r="A16" s="188"/>
      <c r="B16" s="185" t="s">
        <v>124</v>
      </c>
      <c r="C16" s="62" t="s">
        <v>177</v>
      </c>
      <c r="D16" s="23">
        <v>47250</v>
      </c>
      <c r="E16" s="15">
        <v>0.96</v>
      </c>
      <c r="F16" s="16">
        <v>0.4</v>
      </c>
      <c r="G16" s="17">
        <f t="shared" si="9"/>
        <v>6.4000000000000001E-2</v>
      </c>
      <c r="H16" s="18">
        <v>9.9000000000000008E-3</v>
      </c>
      <c r="I16" s="15">
        <v>0.51</v>
      </c>
      <c r="J16" s="195"/>
      <c r="L16" s="22">
        <f t="shared" si="14"/>
        <v>4395.384</v>
      </c>
      <c r="M16" s="22">
        <f t="shared" si="15"/>
        <v>435.45599999999996</v>
      </c>
      <c r="N16" s="22">
        <f t="shared" si="10"/>
        <v>197.58816000000002</v>
      </c>
      <c r="O16" s="22">
        <f t="shared" si="11"/>
        <v>1393.4592</v>
      </c>
      <c r="P16" s="22">
        <f t="shared" si="12"/>
        <v>116.75664</v>
      </c>
      <c r="Q16" s="22">
        <f t="shared" si="13"/>
        <v>314.34480000000002</v>
      </c>
      <c r="R16" s="8">
        <f>Q16/$J$38</f>
        <v>5.1438081009567788E-2</v>
      </c>
      <c r="S16" s="9">
        <f t="shared" si="7"/>
        <v>1828.9151999999999</v>
      </c>
      <c r="T16" s="8">
        <f>S16/J38</f>
        <v>0.29927610769203072</v>
      </c>
    </row>
    <row r="17" spans="1:20" ht="16.149999999999999" customHeight="1" thickBot="1" x14ac:dyDescent="0.5">
      <c r="A17" s="166"/>
      <c r="B17" s="102" t="s">
        <v>124</v>
      </c>
      <c r="C17" s="65" t="s">
        <v>178</v>
      </c>
      <c r="D17" s="66">
        <v>72654</v>
      </c>
      <c r="E17" s="67">
        <v>0.96</v>
      </c>
      <c r="F17" s="68">
        <v>0.4</v>
      </c>
      <c r="G17" s="69">
        <f t="shared" si="9"/>
        <v>6.4000000000000001E-2</v>
      </c>
      <c r="H17" s="70">
        <v>9.4000000000000004E-3</v>
      </c>
      <c r="I17" s="67">
        <v>0.51</v>
      </c>
      <c r="J17" s="196"/>
      <c r="L17" s="19">
        <f t="shared" si="14"/>
        <v>6758.5656959999997</v>
      </c>
      <c r="M17" s="10">
        <f t="shared" si="15"/>
        <v>669.57926399999997</v>
      </c>
      <c r="N17" s="10">
        <f t="shared" si="10"/>
        <v>288.47706624</v>
      </c>
      <c r="O17" s="10">
        <f t="shared" si="11"/>
        <v>2142.6536447999997</v>
      </c>
      <c r="P17" s="20">
        <f t="shared" si="12"/>
        <v>170.46372095999999</v>
      </c>
      <c r="Q17" s="19">
        <f t="shared" si="13"/>
        <v>458.94078719999999</v>
      </c>
      <c r="R17" s="8">
        <f>Q17/$J$38</f>
        <v>7.5099169417112713E-2</v>
      </c>
      <c r="S17" s="9">
        <f t="shared" si="7"/>
        <v>2812.2329087999997</v>
      </c>
      <c r="T17" s="8">
        <f>S17/J38</f>
        <v>0.46018214451337142</v>
      </c>
    </row>
    <row r="18" spans="1:20" x14ac:dyDescent="0.45">
      <c r="A18" s="188" t="s">
        <v>143</v>
      </c>
      <c r="B18" s="185" t="s">
        <v>124</v>
      </c>
      <c r="C18" s="62" t="s">
        <v>179</v>
      </c>
      <c r="D18" s="190">
        <v>309750</v>
      </c>
      <c r="E18" s="191">
        <v>0.96</v>
      </c>
      <c r="F18" s="192">
        <v>0.4</v>
      </c>
      <c r="G18" s="193">
        <f>F18/6.25</f>
        <v>6.4000000000000001E-2</v>
      </c>
      <c r="H18" s="197">
        <v>8.3000000000000001E-3</v>
      </c>
      <c r="I18" s="191">
        <v>0.51</v>
      </c>
      <c r="J18" s="187">
        <v>2509690</v>
      </c>
      <c r="L18" s="19">
        <f t="shared" si="14"/>
        <v>28814.184000000001</v>
      </c>
      <c r="M18" s="10">
        <f t="shared" si="15"/>
        <v>2854.6559999999999</v>
      </c>
      <c r="N18" s="10">
        <f t="shared" si="10"/>
        <v>1085.9587200000001</v>
      </c>
      <c r="O18" s="10">
        <f t="shared" si="11"/>
        <v>9134.8991999999998</v>
      </c>
      <c r="P18" s="20">
        <f t="shared" si="12"/>
        <v>641.70288000000005</v>
      </c>
      <c r="Q18" s="19">
        <f t="shared" si="13"/>
        <v>1727.6616000000001</v>
      </c>
      <c r="R18" s="8">
        <f>Q18/$J$38</f>
        <v>0.28270738799534623</v>
      </c>
      <c r="S18" s="9">
        <f t="shared" si="7"/>
        <v>11989.555199999999</v>
      </c>
      <c r="T18" s="8">
        <f>S18/J38</f>
        <v>1.9619211504255347</v>
      </c>
    </row>
    <row r="19" spans="1:20" x14ac:dyDescent="0.45">
      <c r="A19" s="188"/>
      <c r="B19" s="185" t="s">
        <v>124</v>
      </c>
      <c r="C19" s="62" t="s">
        <v>134</v>
      </c>
      <c r="D19" s="186">
        <v>157529</v>
      </c>
      <c r="E19" s="191">
        <v>0.96</v>
      </c>
      <c r="F19" s="192">
        <v>0.4</v>
      </c>
      <c r="G19" s="193">
        <f t="shared" ref="G19:G36" si="16">F19/6.25</f>
        <v>6.4000000000000001E-2</v>
      </c>
      <c r="H19" s="197">
        <v>8.3999999999999995E-3</v>
      </c>
      <c r="I19" s="191">
        <v>0.51</v>
      </c>
      <c r="J19" s="187"/>
      <c r="L19" s="22">
        <f t="shared" si="14"/>
        <v>14653.977695999998</v>
      </c>
      <c r="M19" s="22">
        <f t="shared" si="15"/>
        <v>1451.7872639999998</v>
      </c>
      <c r="N19" s="22">
        <f t="shared" si="10"/>
        <v>558.93809664000003</v>
      </c>
      <c r="O19" s="22">
        <f t="shared" si="11"/>
        <v>4645.7192447999996</v>
      </c>
      <c r="P19" s="22">
        <f t="shared" si="12"/>
        <v>330.28160256000001</v>
      </c>
      <c r="Q19" s="22">
        <f t="shared" si="13"/>
        <v>889.21969920000004</v>
      </c>
      <c r="R19" s="8">
        <f>Q19/$J$38</f>
        <v>0.14550822829820345</v>
      </c>
      <c r="S19" s="9">
        <f t="shared" si="7"/>
        <v>6097.5065087999992</v>
      </c>
      <c r="T19" s="8">
        <f>S19/J38</f>
        <v>0.99777070833053771</v>
      </c>
    </row>
    <row r="20" spans="1:20" x14ac:dyDescent="0.45">
      <c r="A20" s="188"/>
      <c r="B20" s="185" t="s">
        <v>124</v>
      </c>
      <c r="C20" s="62" t="s">
        <v>135</v>
      </c>
      <c r="D20" s="186">
        <v>7037</v>
      </c>
      <c r="E20" s="191">
        <v>0.96</v>
      </c>
      <c r="F20" s="192">
        <v>0.4</v>
      </c>
      <c r="G20" s="193">
        <f t="shared" si="16"/>
        <v>6.4000000000000001E-2</v>
      </c>
      <c r="H20" s="197">
        <v>8.3000000000000001E-3</v>
      </c>
      <c r="I20" s="191">
        <v>0.51</v>
      </c>
      <c r="J20" s="187"/>
      <c r="L20" s="19">
        <f t="shared" si="14"/>
        <v>654.60988799999996</v>
      </c>
      <c r="M20" s="10">
        <f t="shared" si="15"/>
        <v>64.852992</v>
      </c>
      <c r="N20" s="10">
        <f t="shared" si="10"/>
        <v>24.671159039999996</v>
      </c>
      <c r="O20" s="10">
        <f t="shared" si="11"/>
        <v>207.52957439999997</v>
      </c>
      <c r="P20" s="20">
        <f t="shared" si="12"/>
        <v>14.578412159999999</v>
      </c>
      <c r="Q20" s="19">
        <f t="shared" si="13"/>
        <v>39.249571199999991</v>
      </c>
      <c r="R20" s="8">
        <f>Q20/$J$38</f>
        <v>6.4226372536666685E-3</v>
      </c>
      <c r="S20" s="9">
        <f t="shared" si="7"/>
        <v>272.38256639999997</v>
      </c>
      <c r="T20" s="8">
        <f>S20/J38</f>
        <v>4.457155491701207E-2</v>
      </c>
    </row>
    <row r="21" spans="1:20" x14ac:dyDescent="0.45">
      <c r="A21" s="188"/>
      <c r="B21" s="185" t="s">
        <v>124</v>
      </c>
      <c r="C21" s="62" t="s">
        <v>172</v>
      </c>
      <c r="D21" s="186">
        <v>12750</v>
      </c>
      <c r="E21" s="191">
        <v>0.96</v>
      </c>
      <c r="F21" s="192">
        <v>0.4</v>
      </c>
      <c r="G21" s="193">
        <f t="shared" si="16"/>
        <v>6.4000000000000001E-2</v>
      </c>
      <c r="H21" s="197">
        <v>9.7999999999999997E-3</v>
      </c>
      <c r="I21" s="191">
        <v>0.51</v>
      </c>
      <c r="J21" s="187"/>
      <c r="L21" s="22">
        <f t="shared" si="14"/>
        <v>1186.056</v>
      </c>
      <c r="M21" s="22">
        <f t="shared" si="15"/>
        <v>117.50399999999999</v>
      </c>
      <c r="N21" s="22">
        <f t="shared" si="10"/>
        <v>52.778880000000001</v>
      </c>
      <c r="O21" s="22">
        <f t="shared" si="11"/>
        <v>376.01279999999997</v>
      </c>
      <c r="P21" s="22">
        <f t="shared" si="12"/>
        <v>31.187519999999999</v>
      </c>
      <c r="Q21" s="22">
        <f t="shared" si="13"/>
        <v>83.966399999999993</v>
      </c>
      <c r="R21" s="8">
        <f>Q21/$J$38</f>
        <v>1.3739913894811596E-2</v>
      </c>
      <c r="S21" s="9">
        <f t="shared" si="7"/>
        <v>493.51679999999999</v>
      </c>
      <c r="T21" s="8">
        <f>S21/J38</f>
        <v>8.0757044932770208E-2</v>
      </c>
    </row>
    <row r="22" spans="1:20" x14ac:dyDescent="0.45">
      <c r="A22" s="188"/>
      <c r="B22" s="185" t="s">
        <v>124</v>
      </c>
      <c r="C22" s="62" t="s">
        <v>136</v>
      </c>
      <c r="D22" s="186">
        <v>232506</v>
      </c>
      <c r="E22" s="191">
        <v>0.96</v>
      </c>
      <c r="F22" s="192">
        <v>0.4</v>
      </c>
      <c r="G22" s="193">
        <f t="shared" si="16"/>
        <v>6.4000000000000001E-2</v>
      </c>
      <c r="H22" s="197">
        <v>9.4000000000000004E-3</v>
      </c>
      <c r="I22" s="191">
        <v>0.51</v>
      </c>
      <c r="J22" s="187"/>
      <c r="L22" s="19">
        <f t="shared" si="14"/>
        <v>21628.638143999997</v>
      </c>
      <c r="M22" s="10">
        <f t="shared" si="15"/>
        <v>2142.7752959999998</v>
      </c>
      <c r="N22" s="10">
        <f t="shared" si="10"/>
        <v>923.17902336000009</v>
      </c>
      <c r="O22" s="10">
        <f t="shared" si="11"/>
        <v>6856.8809471999994</v>
      </c>
      <c r="P22" s="20">
        <f t="shared" si="12"/>
        <v>545.51487744000008</v>
      </c>
      <c r="Q22" s="19">
        <f t="shared" si="13"/>
        <v>1468.6939008000002</v>
      </c>
      <c r="R22" s="8">
        <f>Q22/$J$38</f>
        <v>0.24033098638058759</v>
      </c>
      <c r="S22" s="9">
        <f t="shared" si="7"/>
        <v>8999.6562431999992</v>
      </c>
      <c r="T22" s="8">
        <f>S22/J38</f>
        <v>1.4726664697363661</v>
      </c>
    </row>
    <row r="23" spans="1:20" x14ac:dyDescent="0.45">
      <c r="A23" s="188"/>
      <c r="B23" s="185" t="s">
        <v>124</v>
      </c>
      <c r="C23" s="62" t="s">
        <v>137</v>
      </c>
      <c r="D23" s="186">
        <v>637500</v>
      </c>
      <c r="E23" s="191">
        <v>0.96</v>
      </c>
      <c r="F23" s="192">
        <v>0.4</v>
      </c>
      <c r="G23" s="193">
        <f t="shared" si="16"/>
        <v>6.4000000000000001E-2</v>
      </c>
      <c r="H23" s="197">
        <v>9.4000000000000004E-3</v>
      </c>
      <c r="I23" s="191">
        <v>0.51</v>
      </c>
      <c r="J23" s="187"/>
      <c r="L23" s="22">
        <f t="shared" si="14"/>
        <v>59302.8</v>
      </c>
      <c r="M23" s="22">
        <f t="shared" si="15"/>
        <v>5875.2</v>
      </c>
      <c r="N23" s="22">
        <f t="shared" si="10"/>
        <v>2531.232</v>
      </c>
      <c r="O23" s="22">
        <f t="shared" si="11"/>
        <v>18800.64</v>
      </c>
      <c r="P23" s="22">
        <f t="shared" si="12"/>
        <v>1495.7280000000001</v>
      </c>
      <c r="Q23" s="22">
        <f t="shared" si="13"/>
        <v>4026.96</v>
      </c>
      <c r="R23" s="8">
        <f>Q23/$J$38</f>
        <v>0.65895505413892352</v>
      </c>
      <c r="S23" s="9">
        <f t="shared" si="7"/>
        <v>24675.84</v>
      </c>
      <c r="T23" s="8">
        <f>S23/J38</f>
        <v>4.0378522466385105</v>
      </c>
    </row>
    <row r="24" spans="1:20" x14ac:dyDescent="0.45">
      <c r="A24" s="188"/>
      <c r="B24" s="185" t="s">
        <v>124</v>
      </c>
      <c r="C24" s="62" t="s">
        <v>180</v>
      </c>
      <c r="D24" s="186">
        <v>9750</v>
      </c>
      <c r="E24" s="191">
        <v>0.96</v>
      </c>
      <c r="F24" s="192">
        <v>0.4</v>
      </c>
      <c r="G24" s="193">
        <f t="shared" si="16"/>
        <v>6.4000000000000001E-2</v>
      </c>
      <c r="H24" s="197">
        <v>9.4000000000000004E-3</v>
      </c>
      <c r="I24" s="191">
        <v>0.51</v>
      </c>
      <c r="J24" s="187"/>
      <c r="L24" s="19">
        <f t="shared" si="14"/>
        <v>906.98400000000004</v>
      </c>
      <c r="M24" s="10">
        <f t="shared" si="15"/>
        <v>89.855999999999995</v>
      </c>
      <c r="N24" s="10">
        <f t="shared" si="10"/>
        <v>38.712960000000002</v>
      </c>
      <c r="O24" s="10">
        <f t="shared" si="11"/>
        <v>287.53919999999999</v>
      </c>
      <c r="P24" s="20">
        <f t="shared" si="12"/>
        <v>22.875840000000004</v>
      </c>
      <c r="Q24" s="19">
        <f t="shared" si="13"/>
        <v>61.588800000000006</v>
      </c>
      <c r="R24" s="8">
        <f>Q24/$J$38</f>
        <v>1.0078136122124715E-2</v>
      </c>
      <c r="S24" s="9">
        <f t="shared" si="7"/>
        <v>377.39519999999999</v>
      </c>
      <c r="T24" s="8">
        <f>S24/J38</f>
        <v>6.1755387301530157E-2</v>
      </c>
    </row>
    <row r="25" spans="1:20" x14ac:dyDescent="0.45">
      <c r="A25" s="188"/>
      <c r="B25" s="185" t="s">
        <v>124</v>
      </c>
      <c r="C25" s="62" t="s">
        <v>138</v>
      </c>
      <c r="D25" s="186">
        <v>365250</v>
      </c>
      <c r="E25" s="191">
        <v>0.96</v>
      </c>
      <c r="F25" s="192">
        <v>0.4</v>
      </c>
      <c r="G25" s="193">
        <f t="shared" si="16"/>
        <v>6.4000000000000001E-2</v>
      </c>
      <c r="H25" s="197">
        <v>8.5000000000000006E-3</v>
      </c>
      <c r="I25" s="191">
        <v>0.51</v>
      </c>
      <c r="J25" s="187"/>
      <c r="L25" s="22">
        <f t="shared" si="14"/>
        <v>33977.015999999996</v>
      </c>
      <c r="M25" s="22">
        <f t="shared" si="15"/>
        <v>3366.1439999999998</v>
      </c>
      <c r="N25" s="22">
        <f t="shared" si="10"/>
        <v>1311.3936000000001</v>
      </c>
      <c r="O25" s="22">
        <f t="shared" si="11"/>
        <v>10771.6608</v>
      </c>
      <c r="P25" s="22">
        <f t="shared" si="12"/>
        <v>774.9144</v>
      </c>
      <c r="Q25" s="22">
        <f t="shared" si="13"/>
        <v>2086.308</v>
      </c>
      <c r="R25" s="8">
        <f>Q25/$J$38</f>
        <v>0.3413947993251657</v>
      </c>
      <c r="S25" s="9">
        <f t="shared" si="7"/>
        <v>14137.8048</v>
      </c>
      <c r="T25" s="8">
        <f>S25/J38</f>
        <v>2.3134518166034761</v>
      </c>
    </row>
    <row r="26" spans="1:20" x14ac:dyDescent="0.45">
      <c r="A26" s="188"/>
      <c r="B26" s="185" t="s">
        <v>124</v>
      </c>
      <c r="C26" s="62" t="s">
        <v>181</v>
      </c>
      <c r="D26" s="186">
        <v>9660</v>
      </c>
      <c r="E26" s="191">
        <v>0.96</v>
      </c>
      <c r="F26" s="192">
        <v>0.4</v>
      </c>
      <c r="G26" s="193">
        <f t="shared" si="16"/>
        <v>6.4000000000000001E-2</v>
      </c>
      <c r="H26" s="197">
        <v>9.5999999999999992E-3</v>
      </c>
      <c r="I26" s="191">
        <v>0.51</v>
      </c>
      <c r="J26" s="187"/>
      <c r="L26" s="19">
        <f t="shared" si="14"/>
        <v>898.61184000000003</v>
      </c>
      <c r="M26" s="10">
        <f t="shared" si="15"/>
        <v>89.026560000000003</v>
      </c>
      <c r="N26" s="10">
        <f t="shared" si="10"/>
        <v>39.171686399999999</v>
      </c>
      <c r="O26" s="10">
        <f t="shared" si="11"/>
        <v>284.88499200000001</v>
      </c>
      <c r="P26" s="20">
        <f t="shared" si="12"/>
        <v>23.146905599999997</v>
      </c>
      <c r="Q26" s="19">
        <f t="shared" si="13"/>
        <v>62.318591999999995</v>
      </c>
      <c r="R26" s="8">
        <f>Q26/$J$38</f>
        <v>1.0197556262098825E-2</v>
      </c>
      <c r="S26" s="9">
        <f t="shared" si="7"/>
        <v>373.91155200000003</v>
      </c>
      <c r="T26" s="8">
        <f>S26/J38</f>
        <v>6.1185337572592959E-2</v>
      </c>
    </row>
    <row r="27" spans="1:20" x14ac:dyDescent="0.45">
      <c r="A27" s="188"/>
      <c r="B27" s="185" t="s">
        <v>124</v>
      </c>
      <c r="C27" s="62" t="s">
        <v>139</v>
      </c>
      <c r="D27" s="186">
        <v>57000</v>
      </c>
      <c r="E27" s="191">
        <v>0.96</v>
      </c>
      <c r="F27" s="192">
        <v>0.4</v>
      </c>
      <c r="G27" s="193">
        <f t="shared" si="16"/>
        <v>6.4000000000000001E-2</v>
      </c>
      <c r="H27" s="197">
        <v>7.7000000000000002E-3</v>
      </c>
      <c r="I27" s="191">
        <v>0.51</v>
      </c>
      <c r="J27" s="187"/>
      <c r="L27" s="19">
        <f t="shared" si="14"/>
        <v>5302.3680000000004</v>
      </c>
      <c r="M27" s="10">
        <f t="shared" si="15"/>
        <v>525.31200000000001</v>
      </c>
      <c r="N27" s="10">
        <f t="shared" si="10"/>
        <v>185.39135999999999</v>
      </c>
      <c r="O27" s="10">
        <f t="shared" si="11"/>
        <v>1680.9983999999999</v>
      </c>
      <c r="P27" s="20">
        <f t="shared" si="12"/>
        <v>109.54944</v>
      </c>
      <c r="Q27" s="19">
        <f t="shared" si="13"/>
        <v>294.94079999999997</v>
      </c>
      <c r="R27" s="8">
        <f>Q27/$J$38</f>
        <v>4.8262890823791996E-2</v>
      </c>
      <c r="S27" s="9">
        <f t="shared" si="7"/>
        <v>2206.3103999999998</v>
      </c>
      <c r="T27" s="8">
        <f>S27/J38</f>
        <v>0.36103149499356091</v>
      </c>
    </row>
    <row r="28" spans="1:20" x14ac:dyDescent="0.45">
      <c r="A28" s="188"/>
      <c r="B28" s="185" t="s">
        <v>124</v>
      </c>
      <c r="C28" s="62" t="s">
        <v>174</v>
      </c>
      <c r="D28" s="186">
        <v>4500</v>
      </c>
      <c r="E28" s="191">
        <v>0.96</v>
      </c>
      <c r="F28" s="192">
        <v>0.4</v>
      </c>
      <c r="G28" s="193">
        <f t="shared" si="16"/>
        <v>6.4000000000000001E-2</v>
      </c>
      <c r="H28" s="197">
        <v>9.4000000000000004E-3</v>
      </c>
      <c r="I28" s="191">
        <v>0.51</v>
      </c>
      <c r="J28" s="187"/>
      <c r="L28" s="22">
        <f t="shared" si="14"/>
        <v>418.60799999999995</v>
      </c>
      <c r="M28" s="22">
        <f t="shared" si="15"/>
        <v>41.472000000000001</v>
      </c>
      <c r="N28" s="22">
        <f t="shared" si="10"/>
        <v>17.867520000000003</v>
      </c>
      <c r="O28" s="22">
        <f t="shared" si="11"/>
        <v>132.71039999999999</v>
      </c>
      <c r="P28" s="22">
        <f t="shared" si="12"/>
        <v>10.558080000000002</v>
      </c>
      <c r="Q28" s="22">
        <f t="shared" si="13"/>
        <v>28.425600000000003</v>
      </c>
      <c r="R28" s="8">
        <f>Q28/$J$38</f>
        <v>4.6514474409806369E-3</v>
      </c>
      <c r="S28" s="9">
        <f t="shared" si="7"/>
        <v>174.1824</v>
      </c>
      <c r="T28" s="8">
        <f>S28/J38</f>
        <v>2.8502486446860074E-2</v>
      </c>
    </row>
    <row r="29" spans="1:20" x14ac:dyDescent="0.45">
      <c r="A29" s="188"/>
      <c r="B29" s="185" t="s">
        <v>124</v>
      </c>
      <c r="C29" s="62" t="s">
        <v>125</v>
      </c>
      <c r="D29" s="186">
        <v>450520</v>
      </c>
      <c r="E29" s="191">
        <v>0.96</v>
      </c>
      <c r="F29" s="192">
        <v>0.4</v>
      </c>
      <c r="G29" s="193">
        <f t="shared" si="16"/>
        <v>6.4000000000000001E-2</v>
      </c>
      <c r="H29" s="197">
        <v>9.4000000000000004E-3</v>
      </c>
      <c r="I29" s="191">
        <v>0.51</v>
      </c>
      <c r="J29" s="187"/>
      <c r="L29" s="19">
        <f>D29*E29*I29*0.19</f>
        <v>41909.172480000001</v>
      </c>
      <c r="M29" s="10">
        <f>D29*E29*G29*0.15</f>
        <v>4151.9923200000003</v>
      </c>
      <c r="N29" s="10">
        <f>D29*E29*H29*0.44</f>
        <v>1788.8166912000002</v>
      </c>
      <c r="O29" s="10">
        <f>D29*E29*G29*0.48</f>
        <v>13286.375424</v>
      </c>
      <c r="P29" s="20">
        <f>D29*E29*H29*0.26</f>
        <v>1057.0280448000001</v>
      </c>
      <c r="Q29" s="19">
        <f>N29+P29</f>
        <v>2845.844736</v>
      </c>
      <c r="R29" s="8">
        <f>Q29/$J$38</f>
        <v>0.4656822446912437</v>
      </c>
      <c r="S29" s="9">
        <f t="shared" si="7"/>
        <v>17438.367743999999</v>
      </c>
      <c r="T29" s="8">
        <f>S29/J38</f>
        <v>2.8535422653420888</v>
      </c>
    </row>
    <row r="30" spans="1:20" x14ac:dyDescent="0.45">
      <c r="A30" s="188"/>
      <c r="B30" s="185" t="s">
        <v>124</v>
      </c>
      <c r="C30" s="62" t="s">
        <v>175</v>
      </c>
      <c r="D30" s="186">
        <v>3000</v>
      </c>
      <c r="E30" s="191">
        <v>0.96</v>
      </c>
      <c r="F30" s="192">
        <v>0.4</v>
      </c>
      <c r="G30" s="193">
        <f t="shared" si="16"/>
        <v>6.4000000000000001E-2</v>
      </c>
      <c r="H30" s="197">
        <v>9.9000000000000008E-3</v>
      </c>
      <c r="I30" s="191">
        <v>0.51</v>
      </c>
      <c r="J30" s="187"/>
      <c r="L30" s="22">
        <f t="shared" si="14"/>
        <v>279.072</v>
      </c>
      <c r="M30" s="22">
        <f t="shared" si="15"/>
        <v>27.648</v>
      </c>
      <c r="N30" s="22">
        <f t="shared" si="10"/>
        <v>12.545280000000002</v>
      </c>
      <c r="O30" s="22">
        <f t="shared" si="11"/>
        <v>88.47359999999999</v>
      </c>
      <c r="P30" s="22">
        <f t="shared" si="12"/>
        <v>7.413120000000001</v>
      </c>
      <c r="Q30" s="22">
        <f t="shared" si="13"/>
        <v>19.958400000000005</v>
      </c>
      <c r="R30" s="8">
        <f>Q30/$J$38</f>
        <v>3.2659099053693841E-3</v>
      </c>
      <c r="S30" s="9">
        <f t="shared" si="7"/>
        <v>116.12159999999999</v>
      </c>
      <c r="T30" s="8">
        <f>S30/J38</f>
        <v>1.9001657631240048E-2</v>
      </c>
    </row>
    <row r="31" spans="1:20" x14ac:dyDescent="0.45">
      <c r="A31" s="188"/>
      <c r="B31" s="185" t="s">
        <v>124</v>
      </c>
      <c r="C31" s="62" t="s">
        <v>182</v>
      </c>
      <c r="D31" s="186">
        <v>175000</v>
      </c>
      <c r="E31" s="191">
        <v>0.96</v>
      </c>
      <c r="F31" s="192">
        <v>0.4</v>
      </c>
      <c r="G31" s="193">
        <f t="shared" si="16"/>
        <v>6.4000000000000001E-2</v>
      </c>
      <c r="H31" s="197">
        <v>9.9000000000000008E-3</v>
      </c>
      <c r="I31" s="191">
        <v>0.51</v>
      </c>
      <c r="J31" s="187"/>
      <c r="L31" s="19">
        <f t="shared" si="14"/>
        <v>16279.2</v>
      </c>
      <c r="M31" s="10">
        <f t="shared" si="15"/>
        <v>1612.8</v>
      </c>
      <c r="N31" s="10">
        <f t="shared" si="10"/>
        <v>731.80799999999999</v>
      </c>
      <c r="O31" s="10">
        <f t="shared" si="11"/>
        <v>5160.96</v>
      </c>
      <c r="P31" s="20">
        <f t="shared" si="12"/>
        <v>432.43200000000002</v>
      </c>
      <c r="Q31" s="19">
        <f t="shared" si="13"/>
        <v>1164.24</v>
      </c>
      <c r="R31" s="8">
        <f>Q31/$J$38</f>
        <v>0.19051141114654738</v>
      </c>
      <c r="S31" s="9">
        <f t="shared" si="7"/>
        <v>6773.76</v>
      </c>
      <c r="T31" s="8">
        <f>S31/J38</f>
        <v>1.108430028489003</v>
      </c>
    </row>
    <row r="32" spans="1:20" x14ac:dyDescent="0.45">
      <c r="A32" s="188"/>
      <c r="B32" s="185" t="s">
        <v>124</v>
      </c>
      <c r="C32" s="62" t="s">
        <v>183</v>
      </c>
      <c r="D32" s="186">
        <v>56500</v>
      </c>
      <c r="E32" s="191">
        <v>0.96</v>
      </c>
      <c r="F32" s="192">
        <v>0.4</v>
      </c>
      <c r="G32" s="193">
        <f t="shared" si="16"/>
        <v>6.4000000000000001E-2</v>
      </c>
      <c r="H32" s="197">
        <v>9.9000000000000008E-3</v>
      </c>
      <c r="I32" s="191">
        <v>0.51</v>
      </c>
      <c r="J32" s="187"/>
      <c r="L32" s="22">
        <f t="shared" si="14"/>
        <v>5255.8560000000007</v>
      </c>
      <c r="M32" s="22">
        <f t="shared" si="15"/>
        <v>520.70399999999995</v>
      </c>
      <c r="N32" s="22">
        <f t="shared" si="10"/>
        <v>236.26944</v>
      </c>
      <c r="O32" s="22">
        <f t="shared" si="11"/>
        <v>1666.2528</v>
      </c>
      <c r="P32" s="22">
        <f t="shared" si="12"/>
        <v>139.61376000000001</v>
      </c>
      <c r="Q32" s="22">
        <f t="shared" si="13"/>
        <v>375.88319999999999</v>
      </c>
      <c r="R32" s="8">
        <f>Q32/$J$38</f>
        <v>6.1507969884456719E-2</v>
      </c>
      <c r="S32" s="9">
        <f t="shared" si="7"/>
        <v>2186.9567999999999</v>
      </c>
      <c r="T32" s="8">
        <f>S32/J38</f>
        <v>0.35786455205502088</v>
      </c>
    </row>
    <row r="33" spans="1:20" x14ac:dyDescent="0.45">
      <c r="A33" s="188"/>
      <c r="B33" s="185" t="s">
        <v>124</v>
      </c>
      <c r="C33" s="62" t="s">
        <v>184</v>
      </c>
      <c r="D33" s="186">
        <v>202591</v>
      </c>
      <c r="E33" s="191">
        <v>0.96</v>
      </c>
      <c r="F33" s="192">
        <v>0.4</v>
      </c>
      <c r="G33" s="193">
        <f t="shared" si="16"/>
        <v>6.4000000000000001E-2</v>
      </c>
      <c r="H33" s="197">
        <v>9.9000000000000008E-3</v>
      </c>
      <c r="I33" s="191">
        <v>0.51</v>
      </c>
      <c r="J33" s="187"/>
      <c r="L33" s="19">
        <f t="shared" si="14"/>
        <v>18845.825184000001</v>
      </c>
      <c r="M33" s="10">
        <f t="shared" si="15"/>
        <v>1867.0786559999999</v>
      </c>
      <c r="N33" s="10">
        <f t="shared" si="10"/>
        <v>847.18694016000006</v>
      </c>
      <c r="O33" s="10">
        <f t="shared" si="11"/>
        <v>5974.6516991999997</v>
      </c>
      <c r="P33" s="20">
        <f t="shared" si="12"/>
        <v>500.61046464000003</v>
      </c>
      <c r="Q33" s="19">
        <f t="shared" si="13"/>
        <v>1347.7974048000001</v>
      </c>
      <c r="R33" s="8">
        <f>Q33/$J$38</f>
        <v>0.22054798454622959</v>
      </c>
      <c r="S33" s="9">
        <f t="shared" si="7"/>
        <v>7841.7303551999994</v>
      </c>
      <c r="T33" s="8">
        <f>S33/J38</f>
        <v>1.2831882737235174</v>
      </c>
    </row>
    <row r="34" spans="1:20" x14ac:dyDescent="0.45">
      <c r="A34" s="188"/>
      <c r="B34" s="185" t="s">
        <v>124</v>
      </c>
      <c r="C34" s="62" t="s">
        <v>185</v>
      </c>
      <c r="D34" s="186">
        <v>228750</v>
      </c>
      <c r="E34" s="191">
        <v>0.96</v>
      </c>
      <c r="F34" s="192">
        <v>0.4</v>
      </c>
      <c r="G34" s="193">
        <f t="shared" si="16"/>
        <v>6.4000000000000001E-2</v>
      </c>
      <c r="H34" s="197">
        <v>9.9000000000000008E-3</v>
      </c>
      <c r="I34" s="191">
        <v>0.51</v>
      </c>
      <c r="J34" s="187"/>
      <c r="L34" s="22">
        <f t="shared" si="14"/>
        <v>21279.24</v>
      </c>
      <c r="M34" s="22">
        <f t="shared" si="15"/>
        <v>2108.16</v>
      </c>
      <c r="N34" s="22">
        <f t="shared" si="10"/>
        <v>956.57759999999996</v>
      </c>
      <c r="O34" s="22">
        <f t="shared" si="11"/>
        <v>6746.1119999999992</v>
      </c>
      <c r="P34" s="22">
        <f t="shared" si="12"/>
        <v>565.25040000000001</v>
      </c>
      <c r="Q34" s="22">
        <f t="shared" si="13"/>
        <v>1521.828</v>
      </c>
      <c r="R34" s="8">
        <f>Q34/$J$38</f>
        <v>0.24902563028441549</v>
      </c>
      <c r="S34" s="9">
        <f t="shared" si="7"/>
        <v>8854.271999999999</v>
      </c>
      <c r="T34" s="8">
        <f>S34/J38</f>
        <v>1.4488763943820535</v>
      </c>
    </row>
    <row r="35" spans="1:20" x14ac:dyDescent="0.45">
      <c r="A35" s="188"/>
      <c r="B35" s="185" t="s">
        <v>124</v>
      </c>
      <c r="C35" s="62" t="s">
        <v>186</v>
      </c>
      <c r="D35" s="186">
        <v>8346</v>
      </c>
      <c r="E35" s="191">
        <v>0.96</v>
      </c>
      <c r="F35" s="192">
        <v>0.4</v>
      </c>
      <c r="G35" s="193">
        <f t="shared" si="16"/>
        <v>6.4000000000000001E-2</v>
      </c>
      <c r="H35" s="197">
        <v>9.4000000000000004E-3</v>
      </c>
      <c r="I35" s="191">
        <v>0.51</v>
      </c>
      <c r="J35" s="187"/>
      <c r="L35" s="19">
        <f t="shared" si="14"/>
        <v>776.37830399999996</v>
      </c>
      <c r="M35" s="10">
        <f t="shared" si="15"/>
        <v>76.916736</v>
      </c>
      <c r="N35" s="10">
        <f t="shared" si="10"/>
        <v>33.138293760000003</v>
      </c>
      <c r="O35" s="10">
        <f t="shared" si="11"/>
        <v>246.13355519999999</v>
      </c>
      <c r="P35" s="20">
        <f t="shared" si="12"/>
        <v>19.581719040000003</v>
      </c>
      <c r="Q35" s="19">
        <f t="shared" si="13"/>
        <v>52.720012800000006</v>
      </c>
      <c r="R35" s="8">
        <f>Q35/$J$38</f>
        <v>8.6268845205387558E-3</v>
      </c>
      <c r="S35" s="9">
        <f t="shared" si="7"/>
        <v>323.0502912</v>
      </c>
      <c r="T35" s="8">
        <f>S35/J38</f>
        <v>5.2862611530109814E-2</v>
      </c>
    </row>
    <row r="36" spans="1:20" x14ac:dyDescent="0.45">
      <c r="A36" s="188"/>
      <c r="B36" s="185" t="s">
        <v>124</v>
      </c>
      <c r="C36" s="62" t="s">
        <v>187</v>
      </c>
      <c r="D36" s="186">
        <v>42000</v>
      </c>
      <c r="E36" s="191">
        <v>0.96</v>
      </c>
      <c r="F36" s="192">
        <v>0.4</v>
      </c>
      <c r="G36" s="193">
        <f t="shared" si="16"/>
        <v>6.4000000000000001E-2</v>
      </c>
      <c r="H36" s="197">
        <v>9.4000000000000004E-3</v>
      </c>
      <c r="I36" s="191">
        <v>0.51</v>
      </c>
      <c r="J36" s="187"/>
      <c r="L36" s="22">
        <f t="shared" ref="L36" si="17">D36*E36*I36*0.19</f>
        <v>3907.0080000000003</v>
      </c>
      <c r="M36" s="22">
        <f t="shared" ref="M36" si="18">D36*E36*G36*0.15</f>
        <v>387.072</v>
      </c>
      <c r="N36" s="22">
        <f t="shared" ref="N36" si="19">D36*E36*H36*0.44</f>
        <v>166.76352000000003</v>
      </c>
      <c r="O36" s="22">
        <f t="shared" ref="O36" si="20">D36*E36*G36*0.48</f>
        <v>1238.6304</v>
      </c>
      <c r="P36" s="22">
        <f t="shared" ref="P36" si="21">D36*E36*H36*0.26</f>
        <v>98.542080000000013</v>
      </c>
      <c r="Q36" s="22">
        <f t="shared" ref="Q36" si="22">N36+P36</f>
        <v>265.30560000000003</v>
      </c>
      <c r="R36" s="8">
        <f>Q36/$J$38</f>
        <v>4.3413509449152614E-2</v>
      </c>
      <c r="S36" s="9">
        <f t="shared" si="7"/>
        <v>1625.7024000000001</v>
      </c>
      <c r="T36" s="8">
        <f>S36/J38</f>
        <v>0.26602320683736069</v>
      </c>
    </row>
    <row r="37" spans="1:20" ht="14.65" thickBot="1" x14ac:dyDescent="0.5">
      <c r="A37" s="166"/>
      <c r="B37" s="102" t="s">
        <v>124</v>
      </c>
      <c r="C37" s="65" t="s">
        <v>171</v>
      </c>
      <c r="D37" s="88">
        <v>21000</v>
      </c>
      <c r="E37" s="89">
        <v>0.96</v>
      </c>
      <c r="F37" s="90">
        <v>0.4</v>
      </c>
      <c r="G37" s="91">
        <f>F37/6.25</f>
        <v>6.4000000000000001E-2</v>
      </c>
      <c r="H37" s="184">
        <v>7.7000000000000002E-3</v>
      </c>
      <c r="I37" s="89">
        <v>0.51</v>
      </c>
      <c r="J37" s="92"/>
      <c r="L37" s="19">
        <f t="shared" si="14"/>
        <v>1953.5040000000001</v>
      </c>
      <c r="M37" s="10">
        <f t="shared" si="15"/>
        <v>193.536</v>
      </c>
      <c r="N37" s="10">
        <f t="shared" si="10"/>
        <v>68.302080000000004</v>
      </c>
      <c r="O37" s="10">
        <f t="shared" si="11"/>
        <v>619.3152</v>
      </c>
      <c r="P37" s="20">
        <f t="shared" si="12"/>
        <v>40.360320000000002</v>
      </c>
      <c r="Q37" s="19">
        <f t="shared" si="13"/>
        <v>108.66240000000001</v>
      </c>
      <c r="R37" s="8">
        <f>Q37/$J$38</f>
        <v>1.7781065040344421E-2</v>
      </c>
      <c r="S37" s="9">
        <f>M37+O37</f>
        <v>812.85120000000006</v>
      </c>
      <c r="T37" s="8">
        <f>S37/J38</f>
        <v>0.13301160341868035</v>
      </c>
    </row>
    <row r="38" spans="1:20" ht="29.25" x14ac:dyDescent="0.55000000000000004">
      <c r="C38" s="7" t="s">
        <v>129</v>
      </c>
      <c r="D38" s="5">
        <f>SUM(D2:D37)</f>
        <v>7121803.5999999996</v>
      </c>
      <c r="E38" s="4"/>
      <c r="F38" s="4"/>
      <c r="G38" s="6"/>
      <c r="H38" s="4"/>
      <c r="I38" s="108" t="s">
        <v>130</v>
      </c>
      <c r="J38" s="83">
        <f>SUM(J2:J37)/1000</f>
        <v>6111.13</v>
      </c>
      <c r="L38" s="3">
        <f>SUM(L2:L37)</f>
        <v>662498.65808639978</v>
      </c>
      <c r="M38" s="3">
        <f>SUM(M2:M37)</f>
        <v>65634.541977599976</v>
      </c>
      <c r="N38" s="3">
        <f>SUM(N2:N37)</f>
        <v>26093.708906496006</v>
      </c>
      <c r="O38" s="3">
        <f>SUM(O2:O37)</f>
        <v>210030.53432831998</v>
      </c>
      <c r="P38" s="3">
        <f>SUM(P2:P37)</f>
        <v>15419.009808384002</v>
      </c>
      <c r="Q38" s="3">
        <f>SUM(Q2:Q37)</f>
        <v>41512.71871488</v>
      </c>
      <c r="R38" s="52">
        <f>Q38/$J38</f>
        <v>6.7929693387114982</v>
      </c>
      <c r="S38" s="3">
        <f>SUM(S2:S2)</f>
        <v>348.3648</v>
      </c>
      <c r="T38" s="2">
        <f>S38/$J38</f>
        <v>5.7004972893720147E-2</v>
      </c>
    </row>
    <row r="39" spans="1:20" x14ac:dyDescent="0.45">
      <c r="D39" s="9"/>
    </row>
    <row r="41" spans="1:20" x14ac:dyDescent="0.45">
      <c r="D41" s="9"/>
      <c r="E41" s="9"/>
      <c r="Q41" s="93" t="s">
        <v>131</v>
      </c>
      <c r="R41" s="93" t="s">
        <v>141</v>
      </c>
    </row>
    <row r="59" spans="7:8" x14ac:dyDescent="0.45">
      <c r="G59"/>
      <c r="H59" s="1"/>
    </row>
  </sheetData>
  <mergeCells count="5">
    <mergeCell ref="A18:A37"/>
    <mergeCell ref="J2:J8"/>
    <mergeCell ref="A2:A8"/>
    <mergeCell ref="A9:A17"/>
    <mergeCell ref="J9:J17"/>
  </mergeCells>
  <phoneticPr fontId="14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b6dd1b-4037-48d3-9f1e-34c4ae4f10ec" xsi:nil="true"/>
    <lcf76f155ced4ddcb4097134ff3c332f xmlns="2c01e033-d34a-412d-840b-92cfd40fe4b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4E066BB9B0E045B4045F46E6DA4FBB" ma:contentTypeVersion="18" ma:contentTypeDescription="Create a new document." ma:contentTypeScope="" ma:versionID="016b976f9382ded45bdc90a2917454c5">
  <xsd:schema xmlns:xsd="http://www.w3.org/2001/XMLSchema" xmlns:xs="http://www.w3.org/2001/XMLSchema" xmlns:p="http://schemas.microsoft.com/office/2006/metadata/properties" xmlns:ns2="2c01e033-d34a-412d-840b-92cfd40fe4b5" xmlns:ns3="7db6dd1b-4037-48d3-9f1e-34c4ae4f10ec" targetNamespace="http://schemas.microsoft.com/office/2006/metadata/properties" ma:root="true" ma:fieldsID="cba13232203b99fba908aaf88607fab9" ns2:_="" ns3:_="">
    <xsd:import namespace="2c01e033-d34a-412d-840b-92cfd40fe4b5"/>
    <xsd:import namespace="7db6dd1b-4037-48d3-9f1e-34c4ae4f10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01e033-d34a-412d-840b-92cfd40fe4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9797c51-7666-4bce-a03c-ebbf52ba6c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b6dd1b-4037-48d3-9f1e-34c4ae4f10e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773c8de-52c5-40b3-81b9-a216da1cda62}" ma:internalName="TaxCatchAll" ma:showField="CatchAllData" ma:web="7db6dd1b-4037-48d3-9f1e-34c4ae4f10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1CD1C1-1392-4C72-95F4-E155C6DC8F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F90793-CF44-4498-BF9E-F76A42B08746}">
  <ds:schemaRefs>
    <ds:schemaRef ds:uri="http://schemas.microsoft.com/office/2006/metadata/properties"/>
    <ds:schemaRef ds:uri="http://schemas.microsoft.com/office/infopath/2007/PartnerControls"/>
    <ds:schemaRef ds:uri="7db6dd1b-4037-48d3-9f1e-34c4ae4f10ec"/>
    <ds:schemaRef ds:uri="2c01e033-d34a-412d-840b-92cfd40fe4b5"/>
  </ds:schemaRefs>
</ds:datastoreItem>
</file>

<file path=customXml/itemProps3.xml><?xml version="1.0" encoding="utf-8"?>
<ds:datastoreItem xmlns:ds="http://schemas.openxmlformats.org/officeDocument/2006/customXml" ds:itemID="{BDED6A18-3D45-4012-8B05-AD94CE0DC9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01e033-d34a-412d-840b-92cfd40fe4b5"/>
    <ds:schemaRef ds:uri="7db6dd1b-4037-48d3-9f1e-34c4ae4f10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Útstreymisbókhald Emission 2024</vt:lpstr>
      <vt:lpstr>A.fjordur 2024</vt:lpstr>
      <vt:lpstr>P&amp;T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Silja Baldvinsdóttir</dc:creator>
  <cp:keywords/>
  <dc:description/>
  <cp:lastModifiedBy>Silja Baldvinsdóttir</cp:lastModifiedBy>
  <cp:revision/>
  <dcterms:created xsi:type="dcterms:W3CDTF">2022-04-25T12:08:47Z</dcterms:created>
  <dcterms:modified xsi:type="dcterms:W3CDTF">2025-04-28T17:35:24Z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0x010100254E066BB9B0E045B4045F46E6DA4FBB</vt:lpwstr>
  </property>
  <property fmtid="{D5CDD505-2E9C-101B-9397-08002B2CF9AE}" pid="3" name="MediaServiceImageTags">
    <vt:lpwstr/>
  </property>
</Properties>
</file>