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file01.ust.local\holmfridur.th$\Desktop\"/>
    </mc:Choice>
  </mc:AlternateContent>
  <xr:revisionPtr revIDLastSave="0" documentId="13_ncr:1_{3055B23C-DEC7-4468-B702-CE3BE3742C5E}" xr6:coauthVersionLast="47" xr6:coauthVersionMax="47" xr10:uidLastSave="{00000000-0000-0000-0000-000000000000}"/>
  <bookViews>
    <workbookView xWindow="57480" yWindow="-120" windowWidth="29040" windowHeight="15840" tabRatio="724" activeTab="1" xr2:uid="{8E5D7140-E017-4A7A-8675-23222527C535}"/>
  </bookViews>
  <sheets>
    <sheet name="Notkunarleiðbeiningar" sheetId="12" r:id="rId1"/>
    <sheet name="Innsláttarskjal" sheetId="13" r:id="rId2"/>
    <sheet name="Innan þéttb." sheetId="2" r:id="rId3"/>
    <sheet name="Utan þéttb." sheetId="11" r:id="rId4"/>
    <sheet name="Ferðaþjónusta" sheetId="10" r:id="rId5"/>
    <sheet name="Bolfiskvinnsla" sheetId="3" r:id="rId6"/>
    <sheet name="Síldar- og makrílvinnsla" sheetId="4" r:id="rId7"/>
    <sheet name="Rækjuvinnsla" sheetId="5" r:id="rId8"/>
    <sheet name="Fiskmjölsframleiðsla" sheetId="6" r:id="rId9"/>
    <sheet name="Mjólkuriðnaður" sheetId="7" r:id="rId10"/>
    <sheet name="Sláturiðnaður" sheetId="8" r:id="rId11"/>
    <sheet name="Bjórframleiðsla" sheetId="9" r:id="rId12"/>
    <sheet name="Landeldi" sheetId="1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1" i="13" l="1"/>
  <c r="H40" i="13" l="1"/>
  <c r="H47" i="13" l="1"/>
  <c r="H46" i="13"/>
  <c r="H44" i="13"/>
  <c r="H43" i="13"/>
  <c r="H36" i="13" l="1"/>
  <c r="H37" i="13"/>
  <c r="H35" i="13"/>
  <c r="H58" i="13"/>
  <c r="H59" i="13"/>
  <c r="H57" i="13"/>
  <c r="H61" i="13" l="1"/>
  <c r="H5" i="13" l="1"/>
  <c r="H6" i="13"/>
  <c r="H7" i="13"/>
  <c r="H8" i="13"/>
  <c r="H4" i="13"/>
  <c r="H12" i="13"/>
  <c r="H62" i="13"/>
  <c r="H63" i="13"/>
  <c r="H64" i="13"/>
  <c r="H65" i="13"/>
  <c r="H18" i="13" l="1"/>
  <c r="H17" i="13"/>
  <c r="H16" i="13"/>
  <c r="H15" i="13"/>
  <c r="H14" i="13"/>
  <c r="H10" i="13"/>
  <c r="H72" i="13" l="1"/>
  <c r="H74" i="13"/>
  <c r="H73" i="13"/>
  <c r="H54" i="13"/>
  <c r="H55" i="13"/>
  <c r="H53" i="13"/>
  <c r="H50" i="13"/>
  <c r="H51" i="13"/>
  <c r="H49" i="13"/>
  <c r="H32" i="13"/>
  <c r="H33" i="13"/>
  <c r="H19" i="13"/>
  <c r="H31" i="13"/>
  <c r="B12" i="11"/>
  <c r="B13" i="4"/>
  <c r="H27" i="13" s="1"/>
  <c r="B13" i="3"/>
  <c r="H21" i="13" s="1"/>
  <c r="B12" i="10"/>
  <c r="B13" i="2"/>
  <c r="H22" i="13" l="1"/>
  <c r="H23" i="13"/>
  <c r="H24" i="13"/>
  <c r="H25" i="13"/>
  <c r="H29" i="13"/>
  <c r="H28" i="13"/>
  <c r="H66" i="13" l="1"/>
  <c r="J2" i="13" s="1"/>
</calcChain>
</file>

<file path=xl/sharedStrings.xml><?xml version="1.0" encoding="utf-8"?>
<sst xmlns="http://schemas.openxmlformats.org/spreadsheetml/2006/main" count="314" uniqueCount="136">
  <si>
    <t>Útreikningar á skólpmagni frá íbúum og iðnaði sett fram í persónueiningum (pe.)</t>
  </si>
  <si>
    <t xml:space="preserve">Í þessu skjali eru teknir saman og yfirfarnir stuðlar til notkunar á útreikningum á fjölda persónueiningum í skólpi frá íbúum iðnaði, sem falla undir gildissvið reglugerðar nr. 798/1999 um fráveitur og skólp. 
Aðferð þessi er útreikningur/samlagning á losun skólps frá íbúum, gestum og iðnaði  í samræmi við leiðbeiningar Evrópusambandsins (Terms and definitions of the Urban Waste Water Treatment Directive 91/271/EEC, https://ec.europa.eu/environment/water/water-urbanwaste/info/pdf/terms.pdf). Útreikningar þessir gefa nokkuð skýra mynd af umfangi skólplosunar en eru ekki að fullu nákvæmir. Innsláttarskjal þetta er gert til þess að auðvelda vinnu við söfnun og samantekt á fjölda persónueininga sem er undirstaða þess að setja fram skýrar kröfur fyrir fráveitu og hreinsun skólps. Útreikningar á skólpi byggja á viku meðaltali þegar álag er mest (maximum average weekly load). 
Tölur um aflamagn sjávarfangs má finna á vef Hagstofunnar (https://px.hagstofa.is/pxis/pxweb/is/Atvinnuvegir/Atvinnuvegir__sjavarutvegur__aflatolur__radsofun_afla_vinnsla/SJA09112.px). Magntölur um slátrun, fiskverkun eldisfisks og mjólkurvinnslu má fá hjá Matvælastofnun   </t>
  </si>
  <si>
    <t>Notkunarleiðbeiningar</t>
  </si>
  <si>
    <t xml:space="preserve">Í flipanum "Innsláttarskjal" skal notandi slá inn upplýsingar sem til eru til að reikna út persónueiningar. Geta það verið upplýsingar um fjölda íbúa, ferðamanna, upplýsingar um rennsli og BOD5/COD eða framleiðslumagn hvað varðar iðnað eins og fiskvinnslu. Rauðu fliparnir eru læstir en þar eru  stuðlar og formúlur sem reikna út persónueiningar frá því sem slegið er inn. </t>
  </si>
  <si>
    <t>Annað</t>
  </si>
  <si>
    <t>BOD og COD mælingar</t>
  </si>
  <si>
    <t xml:space="preserve">Athuga að útreikningar þessir eru ekki ætlaðir til að leggja mat á stærðir hreinsivirkja fyrir sveitarstjórnir eða fyrirtæki en þar þarf m.a. að taka tillit til árstíðabundinna magnsveiflna þ.e. að hreinsivirki geti annað þeim og óvæntum atburðum. </t>
  </si>
  <si>
    <t xml:space="preserve">BOD er mun þekktari mælieining en COD og er t.d. notuð til þess að áætla persónueiningar (pe.) í fráveituútreikningum. Aftur á móti eru COD mælingar oftar notaðar til að mæla magn lífræns efnis í skólpi vegna þess að slíkar mælingar eru auðveldari í framkvæmd. Þegar ekki er til BOD mæling eru oft notaðir stuðlar til að skala þekkta COD mælingu yfir í BOD. Samband milli BOD og COD er þó ekki alltaf eins og fer eftir samsetningu skólpsins. Til að fá upplýsingar um BOD er í einhverjum tilfellum búið að ákvarða stuðla til að reikna út hlutfallið á milli COD og BOD í mismunandi frárennsli (þ.e. frá mismunandi iðnaði eða skólphreinsun). 
Í þessu skjali er því gefinn kostur á því að setja annað hvort inn COD og rennsli eða BOD og rennsli. Þó er frekar mælt með að gerðar séu BOD mælingar. 
Ef ekki eru til stuðlar fyrir samband COD og BOD þarf að mæla BOD til þess að ákvarða pe. </t>
  </si>
  <si>
    <t>Iðnaður</t>
  </si>
  <si>
    <t>Reitir fyrir viðeigandi upplýsingar. Vinsamlegast sláðu inn upplýsingar í græna reiti (annað hvort (a), (b) eða (c) er nauðsynlegt: (a. COD og rennsli), (b. BOD og rennsli) eða (c. Íbúafjöldi eða árleg framleiðsla viðeigandi hráefnis). </t>
  </si>
  <si>
    <t>Losun skólps [PE]</t>
  </si>
  <si>
    <t>Niðurstöður</t>
  </si>
  <si>
    <t>(a)</t>
  </si>
  <si>
    <t>(a) og (b)</t>
  </si>
  <si>
    <t>(b)</t>
  </si>
  <si>
    <t>(c)</t>
  </si>
  <si>
    <t>Samtals losun [pe.]</t>
  </si>
  <si>
    <t>Frá Íbúabyggð</t>
  </si>
  <si>
    <t>Íbúðabyggð</t>
  </si>
  <si>
    <t>COD mæling [mg/L]</t>
  </si>
  <si>
    <t>Rennsli [L/s]</t>
  </si>
  <si>
    <t>BOD mæling [mg/L]</t>
  </si>
  <si>
    <t>Íbúafjöldi</t>
  </si>
  <si>
    <t>Hreinsunarstig</t>
  </si>
  <si>
    <t>Typiskt gildi fyrir hlutfall hreinsunar</t>
  </si>
  <si>
    <t>Eins þreps hreinsun</t>
  </si>
  <si>
    <t>BOD5 gildi lækkað um 20%</t>
  </si>
  <si>
    <t>Tveggja þrepa hreinsun</t>
  </si>
  <si>
    <t>BOD5 gildi lækkað um 70-90%</t>
  </si>
  <si>
    <t>Dæmi: rotþró</t>
  </si>
  <si>
    <t>Frá íbúum ekki tengdum fráveitu</t>
  </si>
  <si>
    <t>Hús</t>
  </si>
  <si>
    <r>
      <t xml:space="preserve">Fjöldi húsa </t>
    </r>
    <r>
      <rPr>
        <i/>
        <sz val="11"/>
        <color theme="1"/>
        <rFont val="Calibri"/>
        <family val="2"/>
        <scheme val="minor"/>
      </rPr>
      <t>ekki tengdur fráveitu (með rotþró)</t>
    </r>
  </si>
  <si>
    <r>
      <t xml:space="preserve">Losun skólps [PE] </t>
    </r>
    <r>
      <rPr>
        <b/>
        <i/>
        <sz val="11"/>
        <color theme="1"/>
        <rFont val="Calibri"/>
        <family val="2"/>
        <scheme val="minor"/>
      </rPr>
      <t xml:space="preserve"> (Hér er gert ráð fyrir meðalfjölda íbúa í hverju húsi, skv. Hagstofu Íslands, 2019.  Því 2,5 pe. á hvert hús)</t>
    </r>
  </si>
  <si>
    <t>Hús með rotþró</t>
  </si>
  <si>
    <r>
      <t xml:space="preserve">Viðvera í húsum </t>
    </r>
    <r>
      <rPr>
        <b/>
        <i/>
        <sz val="11"/>
        <color theme="1"/>
        <rFont val="Calibri"/>
        <family val="2"/>
        <scheme val="minor"/>
      </rPr>
      <t>(nýtingarhlutfall, 0-1).</t>
    </r>
    <r>
      <rPr>
        <i/>
        <sz val="11"/>
        <color theme="1"/>
        <rFont val="Calibri"/>
        <family val="2"/>
        <scheme val="minor"/>
      </rPr>
      <t xml:space="preserve"> Nýtingarhlutfall er hlutfall mánaða árlega sem sumarhús eru nýtt, t.d. Viðvera aðeins yfir 3 sumarmánuði 0,25.</t>
    </r>
  </si>
  <si>
    <t>Frá ferða-þjónustu</t>
  </si>
  <si>
    <t>Heimildir: Fjöldi íbúa á heimili (Hagstofan, 2013, Fjöldi og stærð íslenskra heimila, 2004-2013, Linkur: https://px.hagstofa.is/pxis/pxweb/is/Samfelag/Samfelag__lifskjor__3_fjarhagsstada/VIN07210.px/table/tableViewLayout1/?rxid=9d75ee91-7ca9-4d57-ac7f-187c82112dcb)</t>
  </si>
  <si>
    <t xml:space="preserve">Bolfisk-  vinnsla </t>
  </si>
  <si>
    <t>Nafn fiskvinnslu</t>
  </si>
  <si>
    <t>Hráefni [tonn/ári]</t>
  </si>
  <si>
    <t>Hreinsun skólps. Ef einhver hreinsun á sér stað áður en skólp er leitt í sameiginlega fráveitu, sláið inn virkni hreinsunar í prósentum [%]</t>
  </si>
  <si>
    <t>Síldar- og makríl   vinnsla</t>
  </si>
  <si>
    <t>Nafn síldar- og makríl vinnslu</t>
  </si>
  <si>
    <t>Hreinsun skólps. Ef einhver hreinsun á sér stað áður en skólp er leitt í sameiginlega fráveitu, sláið inn virkni hreinsunar í prósentum [%]. Ef engin hreinsun er reitur tómur.</t>
  </si>
  <si>
    <t>Rækju-    vinnsla</t>
  </si>
  <si>
    <t>Nafn Rækjuvinnslu</t>
  </si>
  <si>
    <t>Fiskimjöls- vinnsla</t>
  </si>
  <si>
    <t>Nafn Fiskimjölsvinnslu</t>
  </si>
  <si>
    <t>Hreinsun skólps. Ef einhver hreinsun á sér stað áður en skólp er leitt í sameiginlega fráveitu, sláiðinn virkni hreinsunar í prósentum [%]</t>
  </si>
  <si>
    <t>Mjólkur-iðnaður</t>
  </si>
  <si>
    <t>Nafn mjólkuriðnaðar</t>
  </si>
  <si>
    <t>Hráefni [m3/ári]</t>
  </si>
  <si>
    <t>Neyslumjólk</t>
  </si>
  <si>
    <t>Ostaframleiðsla</t>
  </si>
  <si>
    <t>Blönduð framleiðsla</t>
  </si>
  <si>
    <t>Sláturiðnaður</t>
  </si>
  <si>
    <t>Nafn sláturiðnaðar</t>
  </si>
  <si>
    <t>Bjór-framleiðsla</t>
  </si>
  <si>
    <t>Nafn bjórframleiðslu</t>
  </si>
  <si>
    <t xml:space="preserve">Landeldi (vinnslan/ slátrun) </t>
  </si>
  <si>
    <t>Nafn landeldis</t>
  </si>
  <si>
    <t>Hráefni [kg/ári]</t>
  </si>
  <si>
    <t xml:space="preserve">Annar iðnaður
</t>
  </si>
  <si>
    <t>Nafn iðnaðar</t>
  </si>
  <si>
    <t xml:space="preserve">Hér er hægt að setja inn allan iðnað þar sem búið er að gera BOD mælingu og mæla rennsli </t>
  </si>
  <si>
    <t>Samtals [pe.]</t>
  </si>
  <si>
    <t>Aðrar upplýsingar frá heilbrigðiseftirliti (EKKI NOTAÐ TIL UPPLÝSINGAÖFLUNAR FYRIR ÁRIÐ 2018)</t>
  </si>
  <si>
    <t>Nafn frístundabyggðar innan heilbrigðiseftirlitsumdæmis</t>
  </si>
  <si>
    <t xml:space="preserve">Fjöldi frístundahúsa </t>
  </si>
  <si>
    <t>Meðalfjöldi dvalarrýma (dvalarrými per hús)</t>
  </si>
  <si>
    <t>Notkunarstuðull (á milli 0,5-1, eftir viðveru í húsum)</t>
  </si>
  <si>
    <t>Þessa töflu má nota þegar reikna á út losun skólps frá frístundabyggð</t>
  </si>
  <si>
    <t>Mælistærð</t>
  </si>
  <si>
    <t>Fasti</t>
  </si>
  <si>
    <t>Eining</t>
  </si>
  <si>
    <t>Heimild</t>
  </si>
  <si>
    <t>BOD húsaskólp</t>
  </si>
  <si>
    <t>g O2/sólarhring/íbúa</t>
  </si>
  <si>
    <t>UST, 2004, handbók um aðgerðaráætlun og flokkun vatns</t>
  </si>
  <si>
    <t>Hlutfall COD/BOD óhreinsað skólp</t>
  </si>
  <si>
    <t>-</t>
  </si>
  <si>
    <t>(Meðaltal frá:) UST, 2004, handbók um aðgerðaráætlun og flokkun vatns</t>
  </si>
  <si>
    <t>Hlutfall COD/BOD líffræðilega hreinsað skólp</t>
  </si>
  <si>
    <t>Nota ekki þennan stuðul, nema ef um rotþró (líffræðileg hreinsun) sé að ræða, UST, 2004, handbók um aðgerðaráætlun og flokkun vatns</t>
  </si>
  <si>
    <t>Til að fá út losun skólps frá ferðaþjónustu eru notaðar tölur sem lýsa  hámarksnýtingu (þ.e. oftast júlí eða ágúst) á gistirýmum. Á landsbyggðinni þar sem miklar sveiflur eru í nýtingu getur þessi aðferð hækkað persónueiningafjöldann. Slíkt ætti þó ekki að hafa teljandi áhrif þar sem staðirnir eru litlir og ferðaþjónusta lítil. Örlítil ofreiknun hér getur komið í staðinn fyrir aðrar árstíðabundnar sveiflur innan þéttbýlis t.d. í matvælavinnslu sem ekki koma fram í þeirra tölum. 
Þar sem vitað er hver meðaltalsnýting er yfir árið, má setja í innsláttarskjalið nýtingarhlutfall í samræmi við það.</t>
  </si>
  <si>
    <t>Heimildir</t>
  </si>
  <si>
    <t>(Meðaltal frá: UST, 2004, handbók um aðgerðaráætlun og flokkun vatns)</t>
  </si>
  <si>
    <t>Notkunarstuðull Hótel og gististaðir</t>
  </si>
  <si>
    <t>Notkunarstuðull fyrir gistirými, frá: UST, 2004, Leiðbeiningar um rotþrær og siturbeð</t>
  </si>
  <si>
    <t xml:space="preserve">Á meðan stuðullinn er 1 fyrir einstakling, þá er gert ráð fyrir 2 þegar um hótel og gistirými er að ræða, en þar er gert ráð fyrir meiri umsvifum vegna hvers gests s.s. þvotti og máltíðum. </t>
  </si>
  <si>
    <t xml:space="preserve">Stuðlarnir gera ráð fyrir að vinnslan á fiskinum fari öll fram á sama stað. Ef svo er ekki t.d. ef fiskur er bara hausaður, slægur og svo frystur þá þarf að leggja mat á losun næringarefna. Best væri að fyrirtækið gerði rennslis og BOD mælingu.  </t>
  </si>
  <si>
    <t>COD í hráefni</t>
  </si>
  <si>
    <t>kg O2/tonn hráefni</t>
  </si>
  <si>
    <t>(Meðaltal frá: 10-25 kg O2/tonn UST, 2004, handbók um aðgerðaráætlun og flokkun vatns)</t>
  </si>
  <si>
    <t>N í hráefni</t>
  </si>
  <si>
    <t>kg N/tonn hráefnis</t>
  </si>
  <si>
    <t>P í hráefni</t>
  </si>
  <si>
    <t>kg P/tonn hráefnis</t>
  </si>
  <si>
    <t>Dæmi um bolfisk:  þorskur, ýsa, ufsi og karf</t>
  </si>
  <si>
    <t>Hlutfall COD/BOD óvitað</t>
  </si>
  <si>
    <t>Notast er við sama hlutfall COD/BOD og í bolfiskvinnslu þar sem ekki hafa fundist gildi fyrir hlutfallið. Gert til að fá einhverja hugmynd um losun p.e.</t>
  </si>
  <si>
    <t>Meðaltal á milli 15-30 kg O2/tonn hráefni, heimild frá: (UST, 2004, handbók um aðgerðaráætlun og flokkun vatns). Nordisk  Ministerråd, Best available technology i fiskeindustrien, 1997.</t>
  </si>
  <si>
    <t>(með síun)</t>
  </si>
  <si>
    <t>Frá skjali frá Umhverfisstofnun, sent 28.11.2019</t>
  </si>
  <si>
    <t>(Meðaltal frá: 100-130 kg O2/tonn UST, 2004, handbók um aðgerðaráætlun og flokkun vatns)</t>
  </si>
  <si>
    <t>Hlutfall COD/BOD</t>
  </si>
  <si>
    <t>BOD í hráefni</t>
  </si>
  <si>
    <t>(frá: 0,5-9 kg O2/tonn UST, 2004, handbók um aðgerðaráætlun og flokkun vatns)</t>
  </si>
  <si>
    <t>Heimild:</t>
  </si>
  <si>
    <t>Hlutfall BOD/COD</t>
  </si>
  <si>
    <t>Meðaltal frá 0,6-0,7 (Heimild: Finnish Water Utility Association, 2018, Industrial waste water guide)</t>
  </si>
  <si>
    <t>BOD stuðull í neyslumjólk</t>
  </si>
  <si>
    <t>kg O2/m3 mjólk</t>
  </si>
  <si>
    <t>BOD stuðull í ostaframleiðslu</t>
  </si>
  <si>
    <t>BOD stuðull í blandaðri framleiðslu</t>
  </si>
  <si>
    <t>Heimild: skjal frá Umhverfisstofnun, sent 28.11.2019</t>
  </si>
  <si>
    <t>BOD stuðull í mjólk</t>
  </si>
  <si>
    <t>kg O2/tonn slátrað</t>
  </si>
  <si>
    <t>BOD/COD hlutfall</t>
  </si>
  <si>
    <t>ATH. Öfugt hlutfall COD/BOD=1,5</t>
  </si>
  <si>
    <t>Meðaltal frá 0,6-0,7, frá Teklit Baraki Kebede, 2018, Waste water treatment in brewery industry, Review</t>
  </si>
  <si>
    <t>BOD stuðull í bjór</t>
  </si>
  <si>
    <t>kg O2/m3 bjór</t>
  </si>
  <si>
    <t>https://www.ijedr.org/papers/IJEDR1801124.pdf</t>
  </si>
  <si>
    <t>ÁÆTLAÐ FRÁ FISKVINNSLU</t>
  </si>
  <si>
    <t xml:space="preserve">BOD </t>
  </si>
  <si>
    <t>kg O2/tonn</t>
  </si>
  <si>
    <t>Hvaða uppsprettur skólps skal telja með í útreikning á skólpmagni?</t>
  </si>
  <si>
    <r>
      <t xml:space="preserve">Þegar reikna á út skólpmagn skal taka tillit til árstíða breytingar og losun frá:
-  Allt skólp frá íbúum og fólki sem ekki býr á staðnum og mögulegar árstíðabundnar breytingar. 
-  Allt skólp (húsaskólp og iðnaðarskólp) innan þéttbýlis sem losar í fráveitu sveitarfélags. 
-  Allt skólp (húsaskólp og iðnaðarskólp) innan þéttbýlis sem ekki er tengt fráveitukerfi en ætti að vera það , t.d. sumarbústaðir, gistiheimili, einstök ótengd hús.
</t>
    </r>
    <r>
      <rPr>
        <b/>
        <sz val="11"/>
        <color theme="1"/>
        <rFont val="Calibri"/>
        <family val="2"/>
        <scheme val="minor"/>
      </rPr>
      <t xml:space="preserve">Iðnaður með eigin hreinsun og útrás telst ekki með. </t>
    </r>
    <r>
      <rPr>
        <sz val="11"/>
        <color theme="1"/>
        <rFont val="Calibri"/>
        <family val="2"/>
        <scheme val="minor"/>
      </rPr>
      <t xml:space="preserve">
</t>
    </r>
  </si>
  <si>
    <r>
      <t xml:space="preserve">Fjöldi sumarhúsa </t>
    </r>
    <r>
      <rPr>
        <i/>
        <sz val="11"/>
        <color theme="1"/>
        <rFont val="Calibri"/>
        <family val="2"/>
        <scheme val="minor"/>
      </rPr>
      <t xml:space="preserve"> tengdur fráveitu</t>
    </r>
  </si>
  <si>
    <t>Sumarhús tengd fráveitu</t>
  </si>
  <si>
    <t>Fjöldi gesta á hótelum</t>
  </si>
  <si>
    <t>Hótel</t>
  </si>
  <si>
    <t>Hámarks nýtingarhlutfall rúma á hótelum. Sjá töflu hér til hliðar.</t>
  </si>
  <si>
    <t>Taflan hér til hliðar lýsir hámarksnýtingu rúma í ágúst á hótelum 2023. Ekki eru til tölur fyrir gistiheimili og minni aðila (heimild Hagstofa Íslands.
https://www.hagstofa.is/talnaefni/atvinnuvegir/ferdathjonusta/gisting/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</si>
</sst>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r_-;\-* #,##0\ _k_r_-;_-* &quot;-&quot;\ _k_r_-;_-@_-"/>
    <numFmt numFmtId="165" formatCode="_-* #,##0.0\ _k_r_-;\-* #,##0.0\ _k_r_-;_-* &quot;-&quot;\ _k_r_-;_-@_-"/>
  </numFmts>
  <fonts count="22" x14ac:knownFonts="1">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i/>
      <sz val="11"/>
      <color rgb="FF7F7F7F"/>
      <name val="Calibri"/>
      <family val="2"/>
      <scheme val="minor"/>
    </font>
    <font>
      <b/>
      <sz val="11"/>
      <color rgb="FF9C0006"/>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name val="Calibri"/>
      <family val="2"/>
      <scheme val="minor"/>
    </font>
    <font>
      <b/>
      <i/>
      <sz val="11"/>
      <name val="Calibri"/>
      <family val="2"/>
      <scheme val="minor"/>
    </font>
    <font>
      <b/>
      <sz val="11"/>
      <name val="Calibri"/>
      <family val="2"/>
      <scheme val="minor"/>
    </font>
    <font>
      <b/>
      <sz val="14"/>
      <name val="Calibri"/>
      <family val="2"/>
      <scheme val="minor"/>
    </font>
    <font>
      <i/>
      <sz val="11"/>
      <name val="Calibri"/>
      <family val="2"/>
      <scheme val="minor"/>
    </font>
    <font>
      <i/>
      <sz val="11"/>
      <color theme="1"/>
      <name val="Calibri"/>
      <family val="2"/>
      <scheme val="minor"/>
    </font>
    <font>
      <b/>
      <sz val="16"/>
      <color theme="1"/>
      <name val="Calibri"/>
      <family val="2"/>
      <scheme val="minor"/>
    </font>
    <font>
      <sz val="11"/>
      <color rgb="FFFF0000"/>
      <name val="Calibri"/>
      <family val="2"/>
      <scheme val="minor"/>
    </font>
    <font>
      <b/>
      <i/>
      <sz val="11"/>
      <color theme="1"/>
      <name val="Calibri"/>
      <family val="2"/>
      <scheme val="minor"/>
    </font>
    <font>
      <sz val="11"/>
      <color rgb="FF000000"/>
      <name val="Calibri"/>
      <family val="2"/>
      <scheme val="minor"/>
    </font>
    <font>
      <b/>
      <i/>
      <sz val="18"/>
      <color rgb="FF000000"/>
      <name val="Calibri"/>
      <family val="2"/>
      <scheme val="minor"/>
    </font>
  </fonts>
  <fills count="24">
    <fill>
      <patternFill patternType="none"/>
    </fill>
    <fill>
      <patternFill patternType="gray125"/>
    </fill>
    <fill>
      <patternFill patternType="solid">
        <fgColor rgb="FFC6EFCE"/>
      </patternFill>
    </fill>
    <fill>
      <patternFill patternType="solid">
        <fgColor rgb="FFFFC7CE"/>
      </patternFill>
    </fill>
    <fill>
      <patternFill patternType="solid">
        <fgColor rgb="FFA5A5A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39997558519241921"/>
        <bgColor indexed="65"/>
      </patternFill>
    </fill>
    <fill>
      <patternFill patternType="solid">
        <fgColor theme="3" tint="0.39997558519241921"/>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indexed="64"/>
      </left>
      <right/>
      <top style="thin">
        <color indexed="64"/>
      </top>
      <bottom/>
      <diagonal/>
    </border>
    <border>
      <left style="thin">
        <color indexed="64"/>
      </left>
      <right/>
      <top/>
      <bottom/>
      <diagonal/>
    </border>
  </borders>
  <cellStyleXfs count="21">
    <xf numFmtId="0" fontId="0" fillId="0" borderId="0"/>
    <xf numFmtId="0" fontId="1" fillId="2" borderId="0" applyNumberFormat="0" applyBorder="0" applyAlignment="0" applyProtection="0"/>
    <xf numFmtId="0" fontId="2" fillId="3" borderId="0" applyNumberFormat="0" applyBorder="0" applyAlignment="0" applyProtection="0"/>
    <xf numFmtId="164" fontId="5"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9" fillId="4" borderId="4" applyNumberForma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0"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9" fontId="5" fillId="0" borderId="0" applyFont="0" applyFill="0" applyBorder="0" applyAlignment="0" applyProtection="0"/>
    <xf numFmtId="0" fontId="5" fillId="21" borderId="0" applyNumberFormat="0" applyBorder="0" applyAlignment="0" applyProtection="0"/>
  </cellStyleXfs>
  <cellXfs count="108">
    <xf numFmtId="0" fontId="0" fillId="0" borderId="0" xfId="0"/>
    <xf numFmtId="0" fontId="3" fillId="0" borderId="0" xfId="0" applyFont="1"/>
    <xf numFmtId="0" fontId="2" fillId="3" borderId="0" xfId="2" applyBorder="1"/>
    <xf numFmtId="0" fontId="6" fillId="0" borderId="0" xfId="4" applyFill="1" applyBorder="1"/>
    <xf numFmtId="164" fontId="0" fillId="0" borderId="0" xfId="3" applyFont="1"/>
    <xf numFmtId="0" fontId="7" fillId="3" borderId="0" xfId="2" applyFont="1" applyBorder="1"/>
    <xf numFmtId="0" fontId="8" fillId="0" borderId="0" xfId="5"/>
    <xf numFmtId="0" fontId="8" fillId="0" borderId="0" xfId="5" applyAlignment="1">
      <alignment horizontal="left" vertical="center"/>
    </xf>
    <xf numFmtId="164" fontId="10" fillId="0" borderId="0" xfId="10" applyNumberFormat="1" applyFill="1" applyBorder="1" applyAlignment="1">
      <alignment horizontal="left" vertical="center"/>
    </xf>
    <xf numFmtId="0" fontId="11" fillId="0" borderId="1" xfId="0" applyFont="1" applyBorder="1" applyAlignment="1">
      <alignment horizontal="left" vertical="center" wrapText="1"/>
    </xf>
    <xf numFmtId="0" fontId="0" fillId="0" borderId="0" xfId="0" applyAlignment="1">
      <alignment horizontal="left" vertical="center"/>
    </xf>
    <xf numFmtId="164" fontId="11" fillId="0" borderId="0" xfId="10" applyNumberFormat="1" applyFont="1" applyFill="1" applyBorder="1" applyAlignment="1">
      <alignment horizontal="left" vertical="center"/>
    </xf>
    <xf numFmtId="0" fontId="3" fillId="0" borderId="0" xfId="0" applyFont="1" applyAlignment="1">
      <alignment horizontal="left" vertical="center"/>
    </xf>
    <xf numFmtId="164" fontId="0" fillId="0" borderId="0" xfId="3" applyFont="1" applyBorder="1" applyAlignment="1">
      <alignment horizontal="left" vertical="center"/>
    </xf>
    <xf numFmtId="164" fontId="0" fillId="0" borderId="0" xfId="3" applyFont="1" applyAlignment="1">
      <alignment horizontal="left" vertical="center"/>
    </xf>
    <xf numFmtId="0" fontId="3" fillId="0" borderId="5" xfId="0" applyFont="1" applyBorder="1" applyAlignment="1">
      <alignment vertical="center"/>
    </xf>
    <xf numFmtId="0" fontId="4" fillId="0" borderId="0" xfId="0" applyFont="1"/>
    <xf numFmtId="0" fontId="3" fillId="0" borderId="0" xfId="0" applyFont="1" applyAlignment="1">
      <alignment horizontal="center"/>
    </xf>
    <xf numFmtId="0" fontId="1" fillId="0" borderId="0" xfId="1" applyFill="1" applyBorder="1"/>
    <xf numFmtId="0" fontId="0" fillId="0" borderId="0" xfId="0" applyAlignment="1">
      <alignment wrapText="1"/>
    </xf>
    <xf numFmtId="1" fontId="0" fillId="0" borderId="0" xfId="0" applyNumberFormat="1"/>
    <xf numFmtId="1" fontId="1" fillId="0" borderId="0" xfId="1" applyNumberFormat="1" applyFill="1" applyBorder="1"/>
    <xf numFmtId="164" fontId="0" fillId="0" borderId="0" xfId="3" applyFont="1" applyFill="1" applyBorder="1"/>
    <xf numFmtId="2" fontId="0" fillId="0" borderId="0" xfId="0" applyNumberFormat="1"/>
    <xf numFmtId="0" fontId="16" fillId="17" borderId="1" xfId="0" applyFont="1" applyFill="1" applyBorder="1" applyAlignment="1">
      <alignment wrapText="1"/>
    </xf>
    <xf numFmtId="0" fontId="3" fillId="17" borderId="1" xfId="0" applyFont="1" applyFill="1" applyBorder="1" applyAlignment="1">
      <alignment wrapText="1"/>
    </xf>
    <xf numFmtId="164" fontId="3" fillId="17" borderId="1" xfId="3" applyFont="1" applyFill="1" applyBorder="1" applyAlignment="1">
      <alignment horizontal="left"/>
    </xf>
    <xf numFmtId="0" fontId="15" fillId="0" borderId="1" xfId="0" applyFont="1" applyBorder="1" applyAlignment="1">
      <alignment vertical="center"/>
    </xf>
    <xf numFmtId="0" fontId="0" fillId="18" borderId="1" xfId="0" applyFill="1" applyBorder="1"/>
    <xf numFmtId="0" fontId="0" fillId="18" borderId="1" xfId="0" applyFill="1" applyBorder="1" applyAlignment="1">
      <alignment horizontal="left" vertical="center"/>
    </xf>
    <xf numFmtId="164" fontId="11" fillId="0" borderId="1" xfId="3" applyFont="1" applyFill="1" applyBorder="1" applyAlignment="1">
      <alignment horizontal="left" vertical="center"/>
    </xf>
    <xf numFmtId="0" fontId="15" fillId="0" borderId="1" xfId="0" applyFont="1" applyBorder="1" applyAlignment="1">
      <alignment vertical="center" wrapText="1"/>
    </xf>
    <xf numFmtId="164" fontId="0" fillId="0" borderId="1" xfId="3" applyFont="1" applyBorder="1" applyAlignment="1">
      <alignment horizontal="left" vertical="center"/>
    </xf>
    <xf numFmtId="2" fontId="0" fillId="18" borderId="1" xfId="0" applyNumberFormat="1" applyFill="1" applyBorder="1"/>
    <xf numFmtId="0" fontId="0" fillId="0" borderId="1" xfId="0" applyBorder="1"/>
    <xf numFmtId="0" fontId="9" fillId="17" borderId="1" xfId="6" applyFill="1" applyBorder="1"/>
    <xf numFmtId="164" fontId="0" fillId="0" borderId="1" xfId="3" applyFont="1" applyBorder="1"/>
    <xf numFmtId="0" fontId="13" fillId="17" borderId="1" xfId="0" applyFont="1" applyFill="1" applyBorder="1"/>
    <xf numFmtId="164" fontId="5" fillId="19" borderId="7" xfId="18" applyNumberFormat="1" applyFill="1" applyBorder="1" applyAlignment="1">
      <alignment horizontal="left" vertical="center"/>
    </xf>
    <xf numFmtId="164" fontId="3" fillId="19" borderId="6" xfId="18" applyNumberFormat="1" applyFont="1" applyFill="1" applyBorder="1" applyAlignment="1">
      <alignment horizontal="left" vertical="center"/>
    </xf>
    <xf numFmtId="0" fontId="0" fillId="20" borderId="1" xfId="0" applyFill="1" applyBorder="1"/>
    <xf numFmtId="0" fontId="17" fillId="0" borderId="0" xfId="0" applyFont="1" applyAlignment="1">
      <alignment horizontal="left" vertical="center"/>
    </xf>
    <xf numFmtId="9" fontId="0" fillId="0" borderId="1" xfId="0" applyNumberFormat="1" applyBorder="1"/>
    <xf numFmtId="9" fontId="0" fillId="18" borderId="1" xfId="19" applyFont="1" applyFill="1" applyBorder="1" applyAlignment="1">
      <alignment horizontal="right" vertical="center"/>
    </xf>
    <xf numFmtId="9" fontId="0" fillId="18" borderId="1" xfId="0" applyNumberFormat="1" applyFill="1" applyBorder="1" applyAlignment="1">
      <alignment horizontal="right" vertical="center"/>
    </xf>
    <xf numFmtId="9" fontId="0" fillId="18" borderId="1" xfId="19" applyFont="1" applyFill="1" applyBorder="1" applyAlignment="1">
      <alignment horizontal="right"/>
    </xf>
    <xf numFmtId="0" fontId="3" fillId="17" borderId="1" xfId="0" applyFont="1" applyFill="1" applyBorder="1" applyAlignment="1">
      <alignment horizontal="left" wrapText="1"/>
    </xf>
    <xf numFmtId="0" fontId="2" fillId="3" borderId="16" xfId="2" applyBorder="1"/>
    <xf numFmtId="0" fontId="7" fillId="3" borderId="16" xfId="2" applyFont="1" applyBorder="1"/>
    <xf numFmtId="0" fontId="2" fillId="3" borderId="16" xfId="2" applyBorder="1" applyAlignment="1">
      <alignment wrapText="1"/>
    </xf>
    <xf numFmtId="0" fontId="2" fillId="3" borderId="16" xfId="2" applyBorder="1" applyAlignment="1">
      <alignment vertical="center"/>
    </xf>
    <xf numFmtId="0" fontId="2" fillId="3" borderId="16" xfId="2" applyBorder="1" applyAlignment="1">
      <alignment vertical="center" wrapText="1"/>
    </xf>
    <xf numFmtId="0" fontId="0" fillId="0" borderId="0" xfId="0" applyAlignment="1">
      <alignment horizontal="left"/>
    </xf>
    <xf numFmtId="0" fontId="2" fillId="3" borderId="16" xfId="2" applyBorder="1" applyAlignment="1">
      <alignment horizontal="center"/>
    </xf>
    <xf numFmtId="0" fontId="2" fillId="3" borderId="16" xfId="2" applyBorder="1" applyAlignment="1">
      <alignment horizontal="left" wrapText="1"/>
    </xf>
    <xf numFmtId="0" fontId="3" fillId="23" borderId="17" xfId="0" applyFont="1" applyFill="1" applyBorder="1" applyAlignment="1">
      <alignment wrapText="1"/>
    </xf>
    <xf numFmtId="0" fontId="16" fillId="23" borderId="18" xfId="0" applyFont="1" applyFill="1" applyBorder="1" applyAlignment="1">
      <alignment horizontal="center" vertical="center"/>
    </xf>
    <xf numFmtId="0" fontId="3" fillId="0" borderId="19" xfId="0" applyFont="1" applyBorder="1" applyAlignment="1">
      <alignment horizontal="left" vertical="center" wrapText="1"/>
    </xf>
    <xf numFmtId="0" fontId="16" fillId="0" borderId="20" xfId="0" applyFont="1" applyBorder="1" applyAlignment="1">
      <alignment horizontal="center" vertical="center" wrapText="1"/>
    </xf>
    <xf numFmtId="0" fontId="3" fillId="0" borderId="21" xfId="0" applyFont="1" applyBorder="1" applyAlignment="1">
      <alignment horizontal="left" vertical="center" wrapText="1"/>
    </xf>
    <xf numFmtId="0" fontId="16" fillId="0" borderId="22" xfId="0" applyFont="1" applyBorder="1" applyAlignment="1">
      <alignment horizontal="center" vertical="center"/>
    </xf>
    <xf numFmtId="0" fontId="18" fillId="0" borderId="0" xfId="0" applyFont="1" applyAlignment="1">
      <alignment vertical="center" wrapText="1"/>
    </xf>
    <xf numFmtId="164" fontId="3" fillId="17" borderId="13" xfId="3" applyFont="1" applyFill="1" applyBorder="1" applyAlignment="1">
      <alignment horizontal="left"/>
    </xf>
    <xf numFmtId="164" fontId="3" fillId="17" borderId="1" xfId="3" applyFont="1" applyFill="1" applyBorder="1" applyAlignment="1">
      <alignment horizontal="left" wrapText="1"/>
    </xf>
    <xf numFmtId="0" fontId="8" fillId="0" borderId="0" xfId="5" applyFill="1"/>
    <xf numFmtId="0" fontId="18" fillId="0" borderId="0" xfId="0" applyFont="1"/>
    <xf numFmtId="0" fontId="0" fillId="0" borderId="0" xfId="0" applyAlignment="1">
      <alignment vertical="center" wrapText="1"/>
    </xf>
    <xf numFmtId="0" fontId="15" fillId="0" borderId="0" xfId="4" applyFont="1" applyAlignment="1">
      <alignment vertical="center" wrapText="1"/>
    </xf>
    <xf numFmtId="0" fontId="0" fillId="0" borderId="1" xfId="0" applyBorder="1" applyAlignment="1">
      <alignment horizontal="left" vertical="center" wrapText="1"/>
    </xf>
    <xf numFmtId="1" fontId="1" fillId="0" borderId="0" xfId="1" applyNumberFormat="1" applyFill="1"/>
    <xf numFmtId="165" fontId="0" fillId="0" borderId="1" xfId="3" applyNumberFormat="1" applyFont="1" applyBorder="1" applyAlignment="1">
      <alignment horizontal="left" vertical="center"/>
    </xf>
    <xf numFmtId="1" fontId="20" fillId="0" borderId="0" xfId="1" applyNumberFormat="1" applyFont="1" applyFill="1"/>
    <xf numFmtId="0" fontId="0" fillId="0" borderId="0" xfId="0" applyAlignment="1">
      <alignment horizontal="center" wrapText="1"/>
    </xf>
    <xf numFmtId="0" fontId="21" fillId="22" borderId="0" xfId="4" applyFont="1" applyFill="1" applyAlignment="1">
      <alignment horizontal="center" vertical="center"/>
    </xf>
    <xf numFmtId="0" fontId="0" fillId="0" borderId="0" xfId="0" applyAlignment="1">
      <alignment horizontal="left" vertical="center" wrapText="1"/>
    </xf>
    <xf numFmtId="0" fontId="11" fillId="0" borderId="0" xfId="4" applyFont="1" applyFill="1" applyAlignment="1">
      <alignment horizontal="center" vertical="center" wrapText="1"/>
    </xf>
    <xf numFmtId="0" fontId="11" fillId="0" borderId="0" xfId="4" applyFont="1" applyAlignment="1">
      <alignment horizontal="left" vertical="center" wrapText="1"/>
    </xf>
    <xf numFmtId="0" fontId="12" fillId="22" borderId="0" xfId="4" applyFont="1" applyFill="1" applyAlignment="1">
      <alignment horizontal="center" vertical="center"/>
    </xf>
    <xf numFmtId="0" fontId="0" fillId="0" borderId="0" xfId="0" applyAlignment="1">
      <alignment horizontal="left" vertical="top" wrapText="1"/>
    </xf>
    <xf numFmtId="0" fontId="3" fillId="7" borderId="1" xfId="9" applyFont="1" applyBorder="1" applyAlignment="1">
      <alignment vertical="center" wrapText="1"/>
    </xf>
    <xf numFmtId="0" fontId="3" fillId="13" borderId="1" xfId="15" applyFont="1" applyBorder="1" applyAlignment="1">
      <alignment vertical="center" wrapText="1"/>
    </xf>
    <xf numFmtId="0" fontId="3" fillId="15" borderId="1" xfId="17" applyFont="1" applyBorder="1" applyAlignment="1">
      <alignment vertical="center" wrapText="1"/>
    </xf>
    <xf numFmtId="0" fontId="16" fillId="17" borderId="13" xfId="0" applyFont="1" applyFill="1" applyBorder="1" applyAlignment="1">
      <alignment horizontal="left"/>
    </xf>
    <xf numFmtId="0" fontId="16" fillId="17" borderId="14" xfId="0" applyFont="1" applyFill="1" applyBorder="1" applyAlignment="1">
      <alignment horizontal="left"/>
    </xf>
    <xf numFmtId="0" fontId="16" fillId="17" borderId="15" xfId="0" applyFont="1" applyFill="1" applyBorder="1" applyAlignment="1">
      <alignment horizontal="left"/>
    </xf>
    <xf numFmtId="0" fontId="3" fillId="21" borderId="2" xfId="20" applyFont="1" applyBorder="1" applyAlignment="1">
      <alignment horizontal="center" vertical="center" wrapText="1"/>
    </xf>
    <xf numFmtId="0" fontId="3" fillId="21" borderId="0" xfId="20" applyFont="1" applyBorder="1" applyAlignment="1">
      <alignment horizontal="center" vertical="center" wrapText="1"/>
    </xf>
    <xf numFmtId="0" fontId="3" fillId="21" borderId="3" xfId="20" applyFont="1" applyBorder="1" applyAlignment="1">
      <alignment horizontal="center" vertical="center" wrapText="1"/>
    </xf>
    <xf numFmtId="0" fontId="3" fillId="19" borderId="8" xfId="0" applyFont="1" applyFill="1" applyBorder="1" applyAlignment="1">
      <alignment horizontal="center" vertical="center"/>
    </xf>
    <xf numFmtId="0" fontId="3" fillId="19" borderId="9" xfId="0" applyFont="1" applyFill="1" applyBorder="1" applyAlignment="1">
      <alignment horizontal="center" vertical="center"/>
    </xf>
    <xf numFmtId="0" fontId="3" fillId="11" borderId="1" xfId="13" applyFont="1" applyBorder="1" applyAlignment="1">
      <alignment vertical="center" wrapText="1"/>
    </xf>
    <xf numFmtId="0" fontId="13" fillId="18"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12" fillId="0" borderId="1" xfId="0" applyFont="1" applyBorder="1" applyAlignment="1">
      <alignment horizontal="center" vertical="center"/>
    </xf>
    <xf numFmtId="164" fontId="14" fillId="0" borderId="1" xfId="3" applyFont="1" applyBorder="1" applyAlignment="1">
      <alignment horizontal="center" vertical="center"/>
    </xf>
    <xf numFmtId="0" fontId="3" fillId="14" borderId="1" xfId="16" applyFont="1" applyBorder="1" applyAlignment="1">
      <alignment vertical="center" wrapText="1"/>
    </xf>
    <xf numFmtId="0" fontId="3" fillId="9" borderId="1" xfId="11" applyFont="1" applyBorder="1" applyAlignment="1">
      <alignment vertical="center" wrapText="1"/>
    </xf>
    <xf numFmtId="0" fontId="3" fillId="6" borderId="1" xfId="8" applyFont="1" applyBorder="1" applyAlignment="1">
      <alignment vertical="center" wrapText="1"/>
    </xf>
    <xf numFmtId="0" fontId="3" fillId="10" borderId="10" xfId="12" applyFont="1" applyBorder="1" applyAlignment="1">
      <alignment horizontal="left" vertical="center" wrapText="1"/>
    </xf>
    <xf numFmtId="0" fontId="3" fillId="10" borderId="11" xfId="12" applyFont="1" applyBorder="1" applyAlignment="1">
      <alignment horizontal="left" vertical="center" wrapText="1"/>
    </xf>
    <xf numFmtId="0" fontId="3" fillId="10" borderId="12" xfId="12" applyFont="1" applyBorder="1" applyAlignment="1">
      <alignment horizontal="left" vertical="center" wrapText="1"/>
    </xf>
    <xf numFmtId="0" fontId="3" fillId="12" borderId="1" xfId="14" applyFont="1" applyBorder="1" applyAlignment="1">
      <alignment vertical="center" wrapText="1"/>
    </xf>
    <xf numFmtId="0" fontId="3" fillId="5" borderId="1" xfId="7" applyFont="1" applyBorder="1" applyAlignment="1">
      <alignment vertical="center" wrapText="1"/>
    </xf>
    <xf numFmtId="0" fontId="0" fillId="0" borderId="1" xfId="0" applyBorder="1" applyAlignment="1">
      <alignment horizontal="left" vertical="center" wrapText="1"/>
    </xf>
    <xf numFmtId="0" fontId="0" fillId="0" borderId="0" xfId="0" applyAlignment="1">
      <alignment horizontal="center" wrapText="1"/>
    </xf>
    <xf numFmtId="0" fontId="0" fillId="0" borderId="23" xfId="0" applyBorder="1" applyAlignment="1">
      <alignment horizontal="left" vertical="center" wrapText="1"/>
    </xf>
    <xf numFmtId="0" fontId="0" fillId="0" borderId="24" xfId="0" applyBorder="1" applyAlignment="1">
      <alignment horizontal="left" vertical="center" wrapText="1"/>
    </xf>
  </cellXfs>
  <cellStyles count="21">
    <cellStyle name="20% - Accent2" xfId="8" builtinId="34"/>
    <cellStyle name="20% - Accent3" xfId="11" builtinId="38"/>
    <cellStyle name="20% - Accent4" xfId="13" builtinId="42"/>
    <cellStyle name="20% - Accent5" xfId="15" builtinId="46"/>
    <cellStyle name="20% - Accent6" xfId="17" builtinId="50"/>
    <cellStyle name="40% - Accent1" xfId="7" builtinId="31"/>
    <cellStyle name="40% - Accent2" xfId="9" builtinId="35"/>
    <cellStyle name="40% - Accent3" xfId="12" builtinId="39"/>
    <cellStyle name="40% - Accent4" xfId="14" builtinId="43"/>
    <cellStyle name="40% - Accent5" xfId="16" builtinId="47"/>
    <cellStyle name="60% - Accent3" xfId="20" builtinId="40"/>
    <cellStyle name="60% - Accent6" xfId="18" builtinId="52"/>
    <cellStyle name="Accent3" xfId="10" builtinId="37"/>
    <cellStyle name="Bad" xfId="2" builtinId="27"/>
    <cellStyle name="Check Cell" xfId="6" builtinId="23"/>
    <cellStyle name="Comma [0]" xfId="3" builtinId="6"/>
    <cellStyle name="Explanatory Text" xfId="4" builtinId="53"/>
    <cellStyle name="Good" xfId="1" builtinId="26"/>
    <cellStyle name="Hyperlink" xfId="5" builtinId="8"/>
    <cellStyle name="Normal" xfId="0" builtinId="0"/>
    <cellStyle name="Percent" xfId="19" builtinId="5"/>
  </cellStyles>
  <dxfs count="14">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border diagonalUp="0" diagonalDown="0">
        <left style="thin">
          <color theme="1" tint="0.499984740745262"/>
        </left>
        <right/>
        <top style="thin">
          <color theme="1" tint="0.499984740745262"/>
        </top>
        <bottom style="thin">
          <color theme="1" tint="0.499984740745262"/>
        </bottom>
        <vertical style="thin">
          <color theme="1" tint="0.499984740745262"/>
        </vertical>
        <horizontal style="thin">
          <color theme="1" tint="0.499984740745262"/>
        </horizontal>
      </border>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border>
        <top style="thin">
          <color theme="1" tint="0.499984740745262"/>
        </top>
      </border>
    </dxf>
    <dxf>
      <border diagonalUp="0" diagonalDown="0">
        <left style="thin">
          <color theme="1" tint="0.499984740745262"/>
        </left>
        <right style="thin">
          <color theme="1" tint="0.499984740745262"/>
        </right>
        <top style="thin">
          <color theme="1" tint="0.499984740745262"/>
        </top>
        <bottom style="thin">
          <color theme="1" tint="0.499984740745262"/>
        </bottom>
      </border>
    </dxf>
    <dxf>
      <border>
        <bottom style="thin">
          <color theme="1" tint="0.499984740745262"/>
        </bottom>
      </border>
    </dxf>
    <dxf>
      <fill>
        <patternFill patternType="solid">
          <fgColor indexed="64"/>
          <bgColor theme="0" tint="-0.249977111117893"/>
        </patternFill>
      </fill>
      <border diagonalUp="0" diagonalDown="0">
        <left style="thin">
          <color theme="1" tint="0.499984740745262"/>
        </left>
        <right style="thin">
          <color theme="1" tint="0.499984740745262"/>
        </right>
        <top/>
        <bottom/>
        <vertical style="thin">
          <color theme="1" tint="0.499984740745262"/>
        </vertical>
        <horizontal style="thin">
          <color theme="1" tint="0.499984740745262"/>
        </horizontal>
      </border>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406400</xdr:colOff>
      <xdr:row>19</xdr:row>
      <xdr:rowOff>330200</xdr:rowOff>
    </xdr:from>
    <xdr:to>
      <xdr:col>10</xdr:col>
      <xdr:colOff>2030590</xdr:colOff>
      <xdr:row>23</xdr:row>
      <xdr:rowOff>95095</xdr:rowOff>
    </xdr:to>
    <xdr:pic>
      <xdr:nvPicPr>
        <xdr:cNvPr id="3" name="Picture 2">
          <a:extLst>
            <a:ext uri="{FF2B5EF4-FFF2-40B4-BE49-F238E27FC236}">
              <a16:creationId xmlns:a16="http://schemas.microsoft.com/office/drawing/2014/main" id="{646D069A-BF44-478D-8A21-7C3AB9CF70D3}"/>
            </a:ext>
          </a:extLst>
        </xdr:cNvPr>
        <xdr:cNvPicPr>
          <a:picLocks noChangeAspect="1"/>
        </xdr:cNvPicPr>
      </xdr:nvPicPr>
      <xdr:blipFill>
        <a:blip xmlns:r="http://schemas.openxmlformats.org/officeDocument/2006/relationships" r:embed="rId1"/>
        <a:stretch>
          <a:fillRect/>
        </a:stretch>
      </xdr:blipFill>
      <xdr:spPr>
        <a:xfrm>
          <a:off x="11573933" y="8365067"/>
          <a:ext cx="2809524" cy="1238095"/>
        </a:xfrm>
        <a:prstGeom prst="rect">
          <a:avLst/>
        </a:prstGeom>
      </xdr:spPr>
    </xdr:pic>
    <xdr:clientData/>
  </xdr:twoCellAnchor>
  <xdr:twoCellAnchor editAs="oneCell">
    <xdr:from>
      <xdr:col>9</xdr:col>
      <xdr:colOff>264583</xdr:colOff>
      <xdr:row>11</xdr:row>
      <xdr:rowOff>141582</xdr:rowOff>
    </xdr:from>
    <xdr:to>
      <xdr:col>11</xdr:col>
      <xdr:colOff>2005595</xdr:colOff>
      <xdr:row>15</xdr:row>
      <xdr:rowOff>21868</xdr:rowOff>
    </xdr:to>
    <xdr:pic>
      <xdr:nvPicPr>
        <xdr:cNvPr id="4" name="Picture 3">
          <a:extLst>
            <a:ext uri="{FF2B5EF4-FFF2-40B4-BE49-F238E27FC236}">
              <a16:creationId xmlns:a16="http://schemas.microsoft.com/office/drawing/2014/main" id="{A6B3D03F-E7DE-040D-EBDC-7E2D635DFBC5}"/>
            </a:ext>
          </a:extLst>
        </xdr:cNvPr>
        <xdr:cNvPicPr>
          <a:picLocks noChangeAspect="1"/>
        </xdr:cNvPicPr>
      </xdr:nvPicPr>
      <xdr:blipFill>
        <a:blip xmlns:r="http://schemas.openxmlformats.org/officeDocument/2006/relationships" r:embed="rId2"/>
        <a:stretch>
          <a:fillRect/>
        </a:stretch>
      </xdr:blipFill>
      <xdr:spPr>
        <a:xfrm>
          <a:off x="11123083" y="5475582"/>
          <a:ext cx="5487512" cy="1944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20</xdr:row>
      <xdr:rowOff>19050</xdr:rowOff>
    </xdr:from>
    <xdr:to>
      <xdr:col>2</xdr:col>
      <xdr:colOff>1044181</xdr:colOff>
      <xdr:row>36</xdr:row>
      <xdr:rowOff>16510</xdr:rowOff>
    </xdr:to>
    <xdr:pic>
      <xdr:nvPicPr>
        <xdr:cNvPr id="2" name="Picture 1">
          <a:extLst>
            <a:ext uri="{FF2B5EF4-FFF2-40B4-BE49-F238E27FC236}">
              <a16:creationId xmlns:a16="http://schemas.microsoft.com/office/drawing/2014/main" id="{4C9CB8C9-A0A7-40C6-8808-5E234F01C371}"/>
            </a:ext>
          </a:extLst>
        </xdr:cNvPr>
        <xdr:cNvPicPr>
          <a:picLocks noChangeAspect="1"/>
        </xdr:cNvPicPr>
      </xdr:nvPicPr>
      <xdr:blipFill>
        <a:blip xmlns:r="http://schemas.openxmlformats.org/officeDocument/2006/relationships" r:embed="rId1"/>
        <a:stretch>
          <a:fillRect/>
        </a:stretch>
      </xdr:blipFill>
      <xdr:spPr>
        <a:xfrm>
          <a:off x="114300" y="3829050"/>
          <a:ext cx="4730356" cy="2887345"/>
        </a:xfrm>
        <a:prstGeom prst="rect">
          <a:avLst/>
        </a:prstGeom>
      </xdr:spPr>
    </xdr:pic>
    <xdr:clientData/>
  </xdr:twoCellAnchor>
  <xdr:twoCellAnchor editAs="oneCell">
    <xdr:from>
      <xdr:col>2</xdr:col>
      <xdr:colOff>1291590</xdr:colOff>
      <xdr:row>20</xdr:row>
      <xdr:rowOff>17145</xdr:rowOff>
    </xdr:from>
    <xdr:to>
      <xdr:col>9</xdr:col>
      <xdr:colOff>458125</xdr:colOff>
      <xdr:row>38</xdr:row>
      <xdr:rowOff>76412</xdr:rowOff>
    </xdr:to>
    <xdr:pic>
      <xdr:nvPicPr>
        <xdr:cNvPr id="3" name="Picture 2">
          <a:extLst>
            <a:ext uri="{FF2B5EF4-FFF2-40B4-BE49-F238E27FC236}">
              <a16:creationId xmlns:a16="http://schemas.microsoft.com/office/drawing/2014/main" id="{A591620F-892D-4D31-BE7D-4C6CDFF6266B}"/>
            </a:ext>
          </a:extLst>
        </xdr:cNvPr>
        <xdr:cNvPicPr>
          <a:picLocks noChangeAspect="1"/>
        </xdr:cNvPicPr>
      </xdr:nvPicPr>
      <xdr:blipFill>
        <a:blip xmlns:r="http://schemas.openxmlformats.org/officeDocument/2006/relationships" r:embed="rId2"/>
        <a:stretch>
          <a:fillRect/>
        </a:stretch>
      </xdr:blipFill>
      <xdr:spPr>
        <a:xfrm>
          <a:off x="5092065" y="3827145"/>
          <a:ext cx="4891060" cy="33168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4DE9B6B-7952-4AE1-9353-2BD61C41DFE7}" name="Table2" displayName="Table2" ref="K6:L8" totalsRowShown="0" headerRowDxfId="13" headerRowBorderDxfId="12" tableBorderDxfId="11" totalsRowBorderDxfId="10">
  <autoFilter ref="K6:L8" xr:uid="{3514624B-9D23-4027-86C6-08C779CFA442}"/>
  <tableColumns count="2">
    <tableColumn id="1" xr3:uid="{9D18B384-6B56-47EA-9F50-F4A7E6B90239}" name="Hreinsunarstig" dataDxfId="9"/>
    <tableColumn id="2" xr3:uid="{9C500A2E-E3BF-4625-9DB5-7CACE0953F64}" name="Typiskt gildi fyrir hlutfall hreinsunar" dataDxfId="8"/>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s://www.ijedr.org/papers/IJEDR1801124.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651DA-A709-4DED-96B4-BB1580BA9299}">
  <sheetPr>
    <tabColor theme="3" tint="0.39997558519241921"/>
  </sheetPr>
  <dimension ref="A1:T37"/>
  <sheetViews>
    <sheetView zoomScaleNormal="100" workbookViewId="0">
      <selection activeCell="S6" sqref="S6"/>
    </sheetView>
  </sheetViews>
  <sheetFormatPr defaultRowHeight="15" x14ac:dyDescent="0.25"/>
  <cols>
    <col min="20" max="20" width="31.7109375" customWidth="1"/>
  </cols>
  <sheetData>
    <row r="1" spans="1:20" ht="15" customHeight="1" x14ac:dyDescent="0.25">
      <c r="A1" s="73" t="s">
        <v>0</v>
      </c>
      <c r="B1" s="73"/>
      <c r="C1" s="73"/>
      <c r="D1" s="73"/>
      <c r="E1" s="73"/>
      <c r="F1" s="73"/>
      <c r="G1" s="73"/>
      <c r="H1" s="73"/>
      <c r="I1" s="73"/>
      <c r="J1" s="73"/>
      <c r="K1" s="73"/>
      <c r="L1" s="73"/>
      <c r="M1" s="73"/>
      <c r="N1" s="73"/>
      <c r="O1" s="73"/>
      <c r="P1" s="73"/>
      <c r="Q1" s="73"/>
    </row>
    <row r="2" spans="1:20" ht="15" customHeight="1" x14ac:dyDescent="0.25">
      <c r="A2" s="73"/>
      <c r="B2" s="73"/>
      <c r="C2" s="73"/>
      <c r="D2" s="73"/>
      <c r="E2" s="73"/>
      <c r="F2" s="73"/>
      <c r="G2" s="73"/>
      <c r="H2" s="73"/>
      <c r="I2" s="73"/>
      <c r="J2" s="73"/>
      <c r="K2" s="73"/>
      <c r="L2" s="73"/>
      <c r="M2" s="73"/>
      <c r="N2" s="73"/>
      <c r="O2" s="73"/>
      <c r="P2" s="73"/>
      <c r="Q2" s="73"/>
    </row>
    <row r="3" spans="1:20" s="52" customFormat="1" ht="21.75" customHeight="1" x14ac:dyDescent="0.25">
      <c r="A3" s="75" t="s">
        <v>1</v>
      </c>
      <c r="B3" s="75"/>
      <c r="C3" s="75"/>
      <c r="D3" s="75"/>
      <c r="E3" s="75"/>
      <c r="F3" s="75"/>
      <c r="G3" s="75"/>
      <c r="H3" s="75"/>
      <c r="I3" s="75"/>
      <c r="J3" s="75"/>
      <c r="K3" s="75"/>
      <c r="L3" s="75"/>
      <c r="M3" s="75"/>
      <c r="N3" s="75"/>
      <c r="O3" s="75"/>
      <c r="P3" s="75"/>
      <c r="Q3" s="75"/>
    </row>
    <row r="4" spans="1:20" s="52" customFormat="1" ht="15" customHeight="1" x14ac:dyDescent="0.25">
      <c r="A4" s="75"/>
      <c r="B4" s="75"/>
      <c r="C4" s="75"/>
      <c r="D4" s="75"/>
      <c r="E4" s="75"/>
      <c r="F4" s="75"/>
      <c r="G4" s="75"/>
      <c r="H4" s="75"/>
      <c r="I4" s="75"/>
      <c r="J4" s="75"/>
      <c r="K4" s="75"/>
      <c r="L4" s="75"/>
      <c r="M4" s="75"/>
      <c r="N4" s="75"/>
      <c r="O4" s="75"/>
      <c r="P4" s="75"/>
      <c r="Q4" s="75"/>
    </row>
    <row r="5" spans="1:20" s="52" customFormat="1" ht="15" customHeight="1" x14ac:dyDescent="0.25">
      <c r="A5" s="75"/>
      <c r="B5" s="75"/>
      <c r="C5" s="75"/>
      <c r="D5" s="75"/>
      <c r="E5" s="75"/>
      <c r="F5" s="75"/>
      <c r="G5" s="75"/>
      <c r="H5" s="75"/>
      <c r="I5" s="75"/>
      <c r="J5" s="75"/>
      <c r="K5" s="75"/>
      <c r="L5" s="75"/>
      <c r="M5" s="75"/>
      <c r="N5" s="75"/>
      <c r="O5" s="75"/>
      <c r="P5" s="75"/>
      <c r="Q5" s="75"/>
    </row>
    <row r="6" spans="1:20" s="52" customFormat="1" ht="15.75" customHeight="1" x14ac:dyDescent="0.25">
      <c r="A6" s="75"/>
      <c r="B6" s="75"/>
      <c r="C6" s="75"/>
      <c r="D6" s="75"/>
      <c r="E6" s="75"/>
      <c r="F6" s="75"/>
      <c r="G6" s="75"/>
      <c r="H6" s="75"/>
      <c r="I6" s="75"/>
      <c r="J6" s="75"/>
      <c r="K6" s="75"/>
      <c r="L6" s="75"/>
      <c r="M6" s="75"/>
      <c r="N6" s="75"/>
      <c r="O6" s="75"/>
      <c r="P6" s="75"/>
      <c r="Q6" s="75"/>
    </row>
    <row r="7" spans="1:20" s="52" customFormat="1" ht="27" customHeight="1" x14ac:dyDescent="0.25">
      <c r="A7" s="75"/>
      <c r="B7" s="75"/>
      <c r="C7" s="75"/>
      <c r="D7" s="75"/>
      <c r="E7" s="75"/>
      <c r="F7" s="75"/>
      <c r="G7" s="75"/>
      <c r="H7" s="75"/>
      <c r="I7" s="75"/>
      <c r="J7" s="75"/>
      <c r="K7" s="75"/>
      <c r="L7" s="75"/>
      <c r="M7" s="75"/>
      <c r="N7" s="75"/>
      <c r="O7" s="75"/>
      <c r="P7" s="75"/>
      <c r="Q7" s="75"/>
    </row>
    <row r="8" spans="1:20" s="52" customFormat="1" ht="58.5" customHeight="1" x14ac:dyDescent="0.25">
      <c r="A8" s="75"/>
      <c r="B8" s="75"/>
      <c r="C8" s="75"/>
      <c r="D8" s="75"/>
      <c r="E8" s="75"/>
      <c r="F8" s="75"/>
      <c r="G8" s="75"/>
      <c r="H8" s="75"/>
      <c r="I8" s="75"/>
      <c r="J8" s="75"/>
      <c r="K8" s="75"/>
      <c r="L8" s="75"/>
      <c r="M8" s="75"/>
      <c r="N8" s="75"/>
      <c r="O8" s="75"/>
      <c r="P8" s="75"/>
      <c r="Q8" s="75"/>
    </row>
    <row r="9" spans="1:20" x14ac:dyDescent="0.25">
      <c r="A9" s="67"/>
      <c r="B9" s="67"/>
      <c r="C9" s="67"/>
      <c r="D9" s="67"/>
      <c r="E9" s="67"/>
      <c r="F9" s="67"/>
      <c r="G9" s="67"/>
      <c r="H9" s="67"/>
    </row>
    <row r="10" spans="1:20" x14ac:dyDescent="0.25">
      <c r="A10" s="77" t="s">
        <v>2</v>
      </c>
      <c r="B10" s="77"/>
      <c r="C10" s="77"/>
      <c r="D10" s="77"/>
      <c r="E10" s="77"/>
      <c r="F10" s="77"/>
      <c r="G10" s="77"/>
      <c r="H10" s="77"/>
      <c r="J10" s="77" t="s">
        <v>128</v>
      </c>
      <c r="K10" s="77"/>
      <c r="L10" s="77"/>
      <c r="M10" s="77"/>
      <c r="N10" s="77"/>
      <c r="O10" s="77"/>
      <c r="P10" s="77"/>
      <c r="Q10" s="77"/>
    </row>
    <row r="11" spans="1:20" x14ac:dyDescent="0.25">
      <c r="A11" s="77"/>
      <c r="B11" s="77"/>
      <c r="C11" s="77"/>
      <c r="D11" s="77"/>
      <c r="E11" s="77"/>
      <c r="F11" s="77"/>
      <c r="G11" s="77"/>
      <c r="H11" s="77"/>
      <c r="J11" s="77"/>
      <c r="K11" s="77"/>
      <c r="L11" s="77"/>
      <c r="M11" s="77"/>
      <c r="N11" s="77"/>
      <c r="O11" s="77"/>
      <c r="P11" s="77"/>
      <c r="Q11" s="77"/>
      <c r="T11" s="10"/>
    </row>
    <row r="12" spans="1:20" ht="16.899999999999999" customHeight="1" x14ac:dyDescent="0.25">
      <c r="A12" s="76" t="s">
        <v>3</v>
      </c>
      <c r="B12" s="76"/>
      <c r="C12" s="76"/>
      <c r="D12" s="76"/>
      <c r="E12" s="76"/>
      <c r="F12" s="76"/>
      <c r="G12" s="76"/>
      <c r="H12" s="76"/>
      <c r="J12" s="78" t="s">
        <v>129</v>
      </c>
      <c r="K12" s="78"/>
      <c r="L12" s="78"/>
      <c r="M12" s="78"/>
      <c r="N12" s="78"/>
      <c r="O12" s="78"/>
      <c r="P12" s="78"/>
      <c r="Q12" s="78"/>
      <c r="T12" s="10"/>
    </row>
    <row r="13" spans="1:20" x14ac:dyDescent="0.25">
      <c r="A13" s="76"/>
      <c r="B13" s="76"/>
      <c r="C13" s="76"/>
      <c r="D13" s="76"/>
      <c r="E13" s="76"/>
      <c r="F13" s="76"/>
      <c r="G13" s="76"/>
      <c r="H13" s="76"/>
      <c r="J13" s="78"/>
      <c r="K13" s="78"/>
      <c r="L13" s="78"/>
      <c r="M13" s="78"/>
      <c r="N13" s="78"/>
      <c r="O13" s="78"/>
      <c r="P13" s="78"/>
      <c r="Q13" s="78"/>
      <c r="T13" s="10"/>
    </row>
    <row r="14" spans="1:20" ht="14.45" customHeight="1" x14ac:dyDescent="0.25">
      <c r="A14" s="76"/>
      <c r="B14" s="76"/>
      <c r="C14" s="76"/>
      <c r="D14" s="76"/>
      <c r="E14" s="76"/>
      <c r="F14" s="76"/>
      <c r="G14" s="76"/>
      <c r="H14" s="76"/>
      <c r="J14" s="78"/>
      <c r="K14" s="78"/>
      <c r="L14" s="78"/>
      <c r="M14" s="78"/>
      <c r="N14" s="78"/>
      <c r="O14" s="78"/>
      <c r="P14" s="78"/>
      <c r="Q14" s="78"/>
      <c r="T14" s="10"/>
    </row>
    <row r="15" spans="1:20" x14ac:dyDescent="0.25">
      <c r="A15" s="76"/>
      <c r="B15" s="76"/>
      <c r="C15" s="76"/>
      <c r="D15" s="76"/>
      <c r="E15" s="76"/>
      <c r="F15" s="76"/>
      <c r="G15" s="76"/>
      <c r="H15" s="76"/>
      <c r="J15" s="78"/>
      <c r="K15" s="78"/>
      <c r="L15" s="78"/>
      <c r="M15" s="78"/>
      <c r="N15" s="78"/>
      <c r="O15" s="78"/>
      <c r="P15" s="78"/>
      <c r="Q15" s="78"/>
      <c r="T15" s="10"/>
    </row>
    <row r="16" spans="1:20" x14ac:dyDescent="0.25">
      <c r="A16" s="76"/>
      <c r="B16" s="76"/>
      <c r="C16" s="76"/>
      <c r="D16" s="76"/>
      <c r="E16" s="76"/>
      <c r="F16" s="76"/>
      <c r="G16" s="76"/>
      <c r="H16" s="76"/>
      <c r="J16" s="78"/>
      <c r="K16" s="78"/>
      <c r="L16" s="78"/>
      <c r="M16" s="78"/>
      <c r="N16" s="78"/>
      <c r="O16" s="78"/>
      <c r="P16" s="78"/>
      <c r="Q16" s="78"/>
      <c r="T16" s="10"/>
    </row>
    <row r="17" spans="1:20" x14ac:dyDescent="0.25">
      <c r="A17" s="76"/>
      <c r="B17" s="76"/>
      <c r="C17" s="76"/>
      <c r="D17" s="76"/>
      <c r="E17" s="76"/>
      <c r="F17" s="76"/>
      <c r="G17" s="76"/>
      <c r="H17" s="76"/>
      <c r="J17" s="78"/>
      <c r="K17" s="78"/>
      <c r="L17" s="78"/>
      <c r="M17" s="78"/>
      <c r="N17" s="78"/>
      <c r="O17" s="78"/>
      <c r="P17" s="78"/>
      <c r="Q17" s="78"/>
      <c r="T17" s="10"/>
    </row>
    <row r="18" spans="1:20" x14ac:dyDescent="0.25">
      <c r="A18" s="76"/>
      <c r="B18" s="76"/>
      <c r="C18" s="76"/>
      <c r="D18" s="76"/>
      <c r="E18" s="76"/>
      <c r="F18" s="76"/>
      <c r="G18" s="76"/>
      <c r="H18" s="76"/>
      <c r="J18" s="78"/>
      <c r="K18" s="78"/>
      <c r="L18" s="78"/>
      <c r="M18" s="78"/>
      <c r="N18" s="78"/>
      <c r="O18" s="78"/>
      <c r="P18" s="78"/>
      <c r="Q18" s="78"/>
      <c r="T18" s="10"/>
    </row>
    <row r="19" spans="1:20" ht="15" customHeight="1" x14ac:dyDescent="0.25">
      <c r="J19" s="78"/>
      <c r="K19" s="78"/>
      <c r="L19" s="78"/>
      <c r="M19" s="78"/>
      <c r="N19" s="78"/>
      <c r="O19" s="78"/>
      <c r="P19" s="78"/>
      <c r="Q19" s="78"/>
      <c r="T19" s="10"/>
    </row>
    <row r="20" spans="1:20" ht="15" customHeight="1" x14ac:dyDescent="0.25">
      <c r="J20" s="78"/>
      <c r="K20" s="78"/>
      <c r="L20" s="78"/>
      <c r="M20" s="78"/>
      <c r="N20" s="78"/>
      <c r="O20" s="78"/>
      <c r="P20" s="78"/>
      <c r="Q20" s="78"/>
      <c r="T20" s="10"/>
    </row>
    <row r="21" spans="1:20" ht="15" customHeight="1" x14ac:dyDescent="0.25">
      <c r="J21" s="78"/>
      <c r="K21" s="78"/>
      <c r="L21" s="78"/>
      <c r="M21" s="78"/>
      <c r="N21" s="78"/>
      <c r="O21" s="78"/>
      <c r="P21" s="78"/>
      <c r="Q21" s="78"/>
    </row>
    <row r="22" spans="1:20" ht="15" customHeight="1" x14ac:dyDescent="0.25">
      <c r="J22" s="78"/>
      <c r="K22" s="78"/>
      <c r="L22" s="78"/>
      <c r="M22" s="78"/>
      <c r="N22" s="78"/>
      <c r="O22" s="78"/>
      <c r="P22" s="78"/>
      <c r="Q22" s="78"/>
    </row>
    <row r="23" spans="1:20" ht="15" customHeight="1" x14ac:dyDescent="0.25">
      <c r="J23" s="78"/>
      <c r="K23" s="78"/>
      <c r="L23" s="78"/>
      <c r="M23" s="78"/>
      <c r="N23" s="78"/>
      <c r="O23" s="78"/>
      <c r="P23" s="78"/>
      <c r="Q23" s="78"/>
    </row>
    <row r="24" spans="1:20" ht="15" customHeight="1" x14ac:dyDescent="0.25">
      <c r="J24" s="66"/>
      <c r="K24" s="66"/>
      <c r="L24" s="66"/>
      <c r="M24" s="66"/>
      <c r="N24" s="66"/>
      <c r="O24" s="66"/>
      <c r="P24" s="66"/>
      <c r="Q24" s="66"/>
    </row>
    <row r="25" spans="1:20" x14ac:dyDescent="0.25">
      <c r="A25" s="77" t="s">
        <v>4</v>
      </c>
      <c r="B25" s="77"/>
      <c r="C25" s="77"/>
      <c r="D25" s="77"/>
      <c r="E25" s="77"/>
      <c r="F25" s="77"/>
      <c r="G25" s="77"/>
      <c r="H25" s="77"/>
      <c r="J25" s="77" t="s">
        <v>5</v>
      </c>
      <c r="K25" s="77"/>
      <c r="L25" s="77"/>
      <c r="M25" s="77"/>
      <c r="N25" s="77"/>
      <c r="O25" s="77"/>
      <c r="P25" s="77"/>
      <c r="Q25" s="77"/>
    </row>
    <row r="26" spans="1:20" x14ac:dyDescent="0.25">
      <c r="A26" s="77"/>
      <c r="B26" s="77"/>
      <c r="C26" s="77"/>
      <c r="D26" s="77"/>
      <c r="E26" s="77"/>
      <c r="F26" s="77"/>
      <c r="G26" s="77"/>
      <c r="H26" s="77"/>
      <c r="J26" s="77"/>
      <c r="K26" s="77"/>
      <c r="L26" s="77"/>
      <c r="M26" s="77"/>
      <c r="N26" s="77"/>
      <c r="O26" s="77"/>
      <c r="P26" s="77"/>
      <c r="Q26" s="77"/>
    </row>
    <row r="27" spans="1:20" ht="15" customHeight="1" x14ac:dyDescent="0.25">
      <c r="A27" s="74" t="s">
        <v>6</v>
      </c>
      <c r="B27" s="74"/>
      <c r="C27" s="74"/>
      <c r="D27" s="74"/>
      <c r="E27" s="74"/>
      <c r="F27" s="74"/>
      <c r="G27" s="74"/>
      <c r="H27" s="74"/>
      <c r="J27" s="74" t="s">
        <v>7</v>
      </c>
      <c r="K27" s="74"/>
      <c r="L27" s="74"/>
      <c r="M27" s="74"/>
      <c r="N27" s="74"/>
      <c r="O27" s="74"/>
      <c r="P27" s="74"/>
      <c r="Q27" s="74"/>
    </row>
    <row r="28" spans="1:20" x14ac:dyDescent="0.25">
      <c r="A28" s="74"/>
      <c r="B28" s="74"/>
      <c r="C28" s="74"/>
      <c r="D28" s="74"/>
      <c r="E28" s="74"/>
      <c r="F28" s="74"/>
      <c r="G28" s="74"/>
      <c r="H28" s="74"/>
      <c r="J28" s="74"/>
      <c r="K28" s="74"/>
      <c r="L28" s="74"/>
      <c r="M28" s="74"/>
      <c r="N28" s="74"/>
      <c r="O28" s="74"/>
      <c r="P28" s="74"/>
      <c r="Q28" s="74"/>
    </row>
    <row r="29" spans="1:20" x14ac:dyDescent="0.25">
      <c r="A29" s="74"/>
      <c r="B29" s="74"/>
      <c r="C29" s="74"/>
      <c r="D29" s="74"/>
      <c r="E29" s="74"/>
      <c r="F29" s="74"/>
      <c r="G29" s="74"/>
      <c r="H29" s="74"/>
      <c r="J29" s="74"/>
      <c r="K29" s="74"/>
      <c r="L29" s="74"/>
      <c r="M29" s="74"/>
      <c r="N29" s="74"/>
      <c r="O29" s="74"/>
      <c r="P29" s="74"/>
      <c r="Q29" s="74"/>
    </row>
    <row r="30" spans="1:20" x14ac:dyDescent="0.25">
      <c r="A30" s="74"/>
      <c r="B30" s="74"/>
      <c r="C30" s="74"/>
      <c r="D30" s="74"/>
      <c r="E30" s="74"/>
      <c r="F30" s="74"/>
      <c r="G30" s="74"/>
      <c r="H30" s="74"/>
      <c r="J30" s="74"/>
      <c r="K30" s="74"/>
      <c r="L30" s="74"/>
      <c r="M30" s="74"/>
      <c r="N30" s="74"/>
      <c r="O30" s="74"/>
      <c r="P30" s="74"/>
      <c r="Q30" s="74"/>
    </row>
    <row r="31" spans="1:20" x14ac:dyDescent="0.25">
      <c r="A31" s="74"/>
      <c r="B31" s="74"/>
      <c r="C31" s="74"/>
      <c r="D31" s="74"/>
      <c r="E31" s="74"/>
      <c r="F31" s="74"/>
      <c r="G31" s="74"/>
      <c r="H31" s="74"/>
      <c r="J31" s="74"/>
      <c r="K31" s="74"/>
      <c r="L31" s="74"/>
      <c r="M31" s="74"/>
      <c r="N31" s="74"/>
      <c r="O31" s="74"/>
      <c r="P31" s="74"/>
      <c r="Q31" s="74"/>
    </row>
    <row r="32" spans="1:20" x14ac:dyDescent="0.25">
      <c r="A32" s="19"/>
      <c r="B32" s="19"/>
      <c r="C32" s="19"/>
      <c r="D32" s="19"/>
      <c r="E32" s="19"/>
      <c r="F32" s="19"/>
      <c r="G32" s="19"/>
      <c r="H32" s="19"/>
      <c r="J32" s="74"/>
      <c r="K32" s="74"/>
      <c r="L32" s="74"/>
      <c r="M32" s="74"/>
      <c r="N32" s="74"/>
      <c r="O32" s="74"/>
      <c r="P32" s="74"/>
      <c r="Q32" s="74"/>
    </row>
    <row r="33" spans="10:17" x14ac:dyDescent="0.25">
      <c r="J33" s="74"/>
      <c r="K33" s="74"/>
      <c r="L33" s="74"/>
      <c r="M33" s="74"/>
      <c r="N33" s="74"/>
      <c r="O33" s="74"/>
      <c r="P33" s="74"/>
      <c r="Q33" s="74"/>
    </row>
    <row r="34" spans="10:17" x14ac:dyDescent="0.25">
      <c r="J34" s="74"/>
      <c r="K34" s="74"/>
      <c r="L34" s="74"/>
      <c r="M34" s="74"/>
      <c r="N34" s="74"/>
      <c r="O34" s="74"/>
      <c r="P34" s="74"/>
      <c r="Q34" s="74"/>
    </row>
    <row r="35" spans="10:17" x14ac:dyDescent="0.25">
      <c r="J35" s="74"/>
      <c r="K35" s="74"/>
      <c r="L35" s="74"/>
      <c r="M35" s="74"/>
      <c r="N35" s="74"/>
      <c r="O35" s="74"/>
      <c r="P35" s="74"/>
      <c r="Q35" s="74"/>
    </row>
    <row r="36" spans="10:17" x14ac:dyDescent="0.25">
      <c r="J36" s="74"/>
      <c r="K36" s="74"/>
      <c r="L36" s="74"/>
      <c r="M36" s="74"/>
      <c r="N36" s="74"/>
      <c r="O36" s="74"/>
      <c r="P36" s="74"/>
      <c r="Q36" s="74"/>
    </row>
    <row r="37" spans="10:17" x14ac:dyDescent="0.25">
      <c r="J37" s="74"/>
      <c r="K37" s="74"/>
      <c r="L37" s="74"/>
      <c r="M37" s="74"/>
      <c r="N37" s="74"/>
      <c r="O37" s="74"/>
      <c r="P37" s="74"/>
      <c r="Q37" s="74"/>
    </row>
  </sheetData>
  <mergeCells count="10">
    <mergeCell ref="A1:Q2"/>
    <mergeCell ref="J27:Q37"/>
    <mergeCell ref="A3:Q8"/>
    <mergeCell ref="A12:H18"/>
    <mergeCell ref="J25:Q26"/>
    <mergeCell ref="A27:H31"/>
    <mergeCell ref="J10:Q11"/>
    <mergeCell ref="A25:H26"/>
    <mergeCell ref="A10:H11"/>
    <mergeCell ref="J12:Q2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94C17-7379-41F8-8063-63FE82DF68FB}">
  <sheetPr>
    <tabColor rgb="FFFF5050"/>
  </sheetPr>
  <dimension ref="A1:I20"/>
  <sheetViews>
    <sheetView workbookViewId="0">
      <selection activeCell="B13" sqref="B13"/>
    </sheetView>
  </sheetViews>
  <sheetFormatPr defaultRowHeight="15" x14ac:dyDescent="0.25"/>
  <cols>
    <col min="1" max="1" width="32.42578125" bestFit="1" customWidth="1"/>
    <col min="3" max="3" width="20.28515625" customWidth="1"/>
  </cols>
  <sheetData>
    <row r="1" spans="1:9" ht="15.75" x14ac:dyDescent="0.25">
      <c r="A1" s="16"/>
      <c r="E1" s="1"/>
      <c r="H1" s="1"/>
    </row>
    <row r="2" spans="1:9" x14ac:dyDescent="0.25">
      <c r="A2" s="1"/>
    </row>
    <row r="5" spans="1:9" x14ac:dyDescent="0.25">
      <c r="D5" s="1"/>
    </row>
    <row r="9" spans="1:9" x14ac:dyDescent="0.25">
      <c r="I9" s="23"/>
    </row>
    <row r="10" spans="1:9" x14ac:dyDescent="0.25">
      <c r="A10" s="48" t="s">
        <v>73</v>
      </c>
      <c r="B10" s="48" t="s">
        <v>74</v>
      </c>
      <c r="C10" s="48" t="s">
        <v>75</v>
      </c>
      <c r="D10" s="5" t="s">
        <v>109</v>
      </c>
    </row>
    <row r="11" spans="1:9" x14ac:dyDescent="0.25">
      <c r="A11" s="47" t="s">
        <v>77</v>
      </c>
      <c r="B11" s="47">
        <v>60</v>
      </c>
      <c r="C11" s="47" t="s">
        <v>78</v>
      </c>
    </row>
    <row r="12" spans="1:9" x14ac:dyDescent="0.25">
      <c r="A12" s="49" t="s">
        <v>110</v>
      </c>
      <c r="B12" s="47">
        <v>0.65</v>
      </c>
      <c r="C12" s="47" t="s">
        <v>81</v>
      </c>
      <c r="D12" t="s">
        <v>111</v>
      </c>
    </row>
    <row r="13" spans="1:9" x14ac:dyDescent="0.25">
      <c r="A13" s="49"/>
      <c r="B13" s="47"/>
      <c r="C13" s="47"/>
    </row>
    <row r="14" spans="1:9" x14ac:dyDescent="0.25">
      <c r="A14" s="47" t="s">
        <v>95</v>
      </c>
      <c r="B14" s="47">
        <v>0.63</v>
      </c>
      <c r="C14" s="47" t="s">
        <v>96</v>
      </c>
      <c r="D14" t="s">
        <v>79</v>
      </c>
    </row>
    <row r="15" spans="1:9" x14ac:dyDescent="0.25">
      <c r="A15" s="47" t="s">
        <v>97</v>
      </c>
      <c r="B15" s="47">
        <v>1.2E-2</v>
      </c>
      <c r="C15" s="47" t="s">
        <v>98</v>
      </c>
      <c r="D15" t="s">
        <v>79</v>
      </c>
    </row>
    <row r="16" spans="1:9" x14ac:dyDescent="0.25">
      <c r="A16" s="47" t="s">
        <v>112</v>
      </c>
      <c r="B16" s="47">
        <v>1.1000000000000001</v>
      </c>
      <c r="C16" s="47" t="s">
        <v>113</v>
      </c>
      <c r="D16" t="s">
        <v>79</v>
      </c>
    </row>
    <row r="17" spans="1:4" x14ac:dyDescent="0.25">
      <c r="A17" s="47" t="s">
        <v>114</v>
      </c>
      <c r="B17" s="47">
        <v>1.75</v>
      </c>
      <c r="C17" s="47" t="s">
        <v>113</v>
      </c>
      <c r="D17" t="s">
        <v>79</v>
      </c>
    </row>
    <row r="18" spans="1:4" x14ac:dyDescent="0.25">
      <c r="A18" s="47" t="s">
        <v>115</v>
      </c>
      <c r="B18" s="47">
        <v>2</v>
      </c>
      <c r="C18" s="47" t="s">
        <v>113</v>
      </c>
      <c r="D18" t="s">
        <v>79</v>
      </c>
    </row>
    <row r="19" spans="1:4" x14ac:dyDescent="0.25">
      <c r="A19" s="47"/>
      <c r="B19" s="47"/>
      <c r="C19" s="47"/>
    </row>
    <row r="20" spans="1:4" x14ac:dyDescent="0.25">
      <c r="A20" s="47"/>
      <c r="B20" s="47"/>
      <c r="C20" s="4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2F2B-716B-47B1-A41F-E4B56788C8EF}">
  <sheetPr>
    <tabColor rgb="FFFF5050"/>
  </sheetPr>
  <dimension ref="A1:H18"/>
  <sheetViews>
    <sheetView workbookViewId="0">
      <selection activeCell="D28" sqref="D28"/>
    </sheetView>
  </sheetViews>
  <sheetFormatPr defaultRowHeight="15" x14ac:dyDescent="0.25"/>
  <cols>
    <col min="1" max="1" width="19.85546875" customWidth="1"/>
    <col min="2" max="2" width="15.42578125" customWidth="1"/>
    <col min="3" max="3" width="19.42578125" bestFit="1" customWidth="1"/>
  </cols>
  <sheetData>
    <row r="1" spans="1:8" ht="15.75" x14ac:dyDescent="0.25">
      <c r="A1" s="16"/>
      <c r="E1" s="1"/>
      <c r="H1" s="1"/>
    </row>
    <row r="2" spans="1:8" x14ac:dyDescent="0.25">
      <c r="A2" s="1"/>
    </row>
    <row r="5" spans="1:8" x14ac:dyDescent="0.25">
      <c r="A5" s="1"/>
    </row>
    <row r="10" spans="1:8" x14ac:dyDescent="0.25">
      <c r="A10" s="48" t="s">
        <v>73</v>
      </c>
      <c r="B10" s="48" t="s">
        <v>74</v>
      </c>
      <c r="C10" s="48" t="s">
        <v>75</v>
      </c>
      <c r="D10" s="5" t="s">
        <v>109</v>
      </c>
    </row>
    <row r="11" spans="1:8" x14ac:dyDescent="0.25">
      <c r="A11" s="47" t="s">
        <v>77</v>
      </c>
      <c r="B11" s="47">
        <v>60</v>
      </c>
      <c r="C11" s="47" t="s">
        <v>78</v>
      </c>
    </row>
    <row r="12" spans="1:8" x14ac:dyDescent="0.25">
      <c r="A12" s="49" t="s">
        <v>110</v>
      </c>
      <c r="B12" s="47">
        <v>1.4</v>
      </c>
      <c r="C12" s="47"/>
      <c r="D12" t="s">
        <v>116</v>
      </c>
    </row>
    <row r="13" spans="1:8" x14ac:dyDescent="0.25">
      <c r="A13" s="49"/>
      <c r="B13" s="47"/>
      <c r="C13" s="47"/>
    </row>
    <row r="14" spans="1:8" x14ac:dyDescent="0.25">
      <c r="A14" s="47" t="s">
        <v>95</v>
      </c>
      <c r="B14" s="47">
        <v>1.2</v>
      </c>
      <c r="C14" s="47" t="s">
        <v>96</v>
      </c>
      <c r="D14" t="s">
        <v>79</v>
      </c>
    </row>
    <row r="15" spans="1:8" x14ac:dyDescent="0.25">
      <c r="A15" s="47" t="s">
        <v>97</v>
      </c>
      <c r="B15" s="47">
        <v>0.2</v>
      </c>
      <c r="C15" s="47" t="s">
        <v>98</v>
      </c>
      <c r="D15" t="s">
        <v>79</v>
      </c>
    </row>
    <row r="16" spans="1:8" x14ac:dyDescent="0.25">
      <c r="A16" s="47" t="s">
        <v>117</v>
      </c>
      <c r="B16" s="47">
        <v>11.5</v>
      </c>
      <c r="C16" s="47" t="s">
        <v>118</v>
      </c>
      <c r="D16" t="s">
        <v>79</v>
      </c>
    </row>
    <row r="17" spans="1:3" x14ac:dyDescent="0.25">
      <c r="A17" s="47"/>
      <c r="B17" s="47"/>
      <c r="C17" s="47"/>
    </row>
    <row r="18" spans="1:3" x14ac:dyDescent="0.25">
      <c r="A18" s="47"/>
      <c r="B18" s="47"/>
      <c r="C18" s="4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AB25-01FC-4306-AC2C-993262DCB9B3}">
  <sheetPr>
    <tabColor rgb="FFFF5050"/>
  </sheetPr>
  <dimension ref="A1:G18"/>
  <sheetViews>
    <sheetView workbookViewId="0">
      <selection activeCell="D15" sqref="D15"/>
    </sheetView>
  </sheetViews>
  <sheetFormatPr defaultRowHeight="15" x14ac:dyDescent="0.25"/>
  <cols>
    <col min="1" max="1" width="18.7109375" customWidth="1"/>
    <col min="3" max="3" width="32.28515625" customWidth="1"/>
  </cols>
  <sheetData>
    <row r="1" spans="1:7" ht="15.75" x14ac:dyDescent="0.25">
      <c r="A1" s="16"/>
    </row>
    <row r="3" spans="1:7" x14ac:dyDescent="0.25">
      <c r="F3" s="22"/>
    </row>
    <row r="10" spans="1:7" x14ac:dyDescent="0.25">
      <c r="A10" s="48" t="s">
        <v>73</v>
      </c>
      <c r="B10" s="48" t="s">
        <v>74</v>
      </c>
      <c r="C10" s="48" t="s">
        <v>75</v>
      </c>
      <c r="D10" s="5" t="s">
        <v>109</v>
      </c>
    </row>
    <row r="11" spans="1:7" x14ac:dyDescent="0.25">
      <c r="A11" s="47" t="s">
        <v>77</v>
      </c>
      <c r="B11" s="47">
        <v>60</v>
      </c>
      <c r="C11" s="47" t="s">
        <v>78</v>
      </c>
    </row>
    <row r="12" spans="1:7" x14ac:dyDescent="0.25">
      <c r="A12" s="49"/>
      <c r="B12" s="47"/>
      <c r="C12" s="47" t="s">
        <v>81</v>
      </c>
    </row>
    <row r="13" spans="1:7" x14ac:dyDescent="0.25">
      <c r="A13" s="49"/>
      <c r="B13" s="47"/>
      <c r="C13" s="47"/>
    </row>
    <row r="14" spans="1:7" x14ac:dyDescent="0.25">
      <c r="A14" s="47"/>
      <c r="B14" s="47"/>
      <c r="C14" s="47"/>
    </row>
    <row r="15" spans="1:7" x14ac:dyDescent="0.25">
      <c r="A15" s="50" t="s">
        <v>119</v>
      </c>
      <c r="B15" s="50">
        <v>0.65</v>
      </c>
      <c r="C15" s="51" t="s">
        <v>120</v>
      </c>
      <c r="D15" s="52" t="s">
        <v>121</v>
      </c>
      <c r="E15" s="72"/>
    </row>
    <row r="16" spans="1:7" ht="16.5" customHeight="1" x14ac:dyDescent="0.25">
      <c r="A16" s="47" t="s">
        <v>122</v>
      </c>
      <c r="B16" s="47">
        <v>0.3</v>
      </c>
      <c r="C16" s="47" t="s">
        <v>123</v>
      </c>
      <c r="F16" s="72"/>
      <c r="G16" s="6" t="s">
        <v>124</v>
      </c>
    </row>
    <row r="17" spans="1:3" x14ac:dyDescent="0.25">
      <c r="A17" s="47"/>
      <c r="B17" s="47"/>
      <c r="C17" s="47"/>
    </row>
    <row r="18" spans="1:3" x14ac:dyDescent="0.25">
      <c r="A18" s="47"/>
      <c r="B18" s="47"/>
      <c r="C18" s="47"/>
    </row>
  </sheetData>
  <hyperlinks>
    <hyperlink ref="G16" r:id="rId1" xr:uid="{FEFE397A-6B46-4967-962F-1F923A3EED9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89185-FE14-4B16-AB82-E4AED06BC693}">
  <sheetPr>
    <tabColor rgb="FFFF5050"/>
  </sheetPr>
  <dimension ref="A1:G21"/>
  <sheetViews>
    <sheetView workbookViewId="0">
      <selection activeCell="E13" sqref="E13"/>
    </sheetView>
  </sheetViews>
  <sheetFormatPr defaultRowHeight="15" x14ac:dyDescent="0.25"/>
  <cols>
    <col min="1" max="1" width="18.7109375" customWidth="1"/>
    <col min="3" max="3" width="19.42578125" bestFit="1" customWidth="1"/>
  </cols>
  <sheetData>
    <row r="1" spans="1:6" ht="15.75" x14ac:dyDescent="0.25">
      <c r="A1" s="16"/>
    </row>
    <row r="3" spans="1:6" x14ac:dyDescent="0.25">
      <c r="F3" s="22"/>
    </row>
    <row r="8" spans="1:6" x14ac:dyDescent="0.25">
      <c r="A8" s="71" t="s">
        <v>91</v>
      </c>
    </row>
    <row r="10" spans="1:6" x14ac:dyDescent="0.25">
      <c r="A10" s="48" t="s">
        <v>73</v>
      </c>
      <c r="B10" s="48" t="s">
        <v>74</v>
      </c>
      <c r="C10" s="48" t="s">
        <v>75</v>
      </c>
      <c r="D10" s="48" t="s">
        <v>109</v>
      </c>
    </row>
    <row r="11" spans="1:6" x14ac:dyDescent="0.25">
      <c r="A11" s="47" t="s">
        <v>77</v>
      </c>
      <c r="B11" s="47">
        <v>60</v>
      </c>
      <c r="C11" s="47" t="s">
        <v>78</v>
      </c>
    </row>
    <row r="12" spans="1:6" x14ac:dyDescent="0.25">
      <c r="A12" s="49"/>
      <c r="B12" s="47"/>
      <c r="C12" s="47" t="s">
        <v>81</v>
      </c>
    </row>
    <row r="13" spans="1:6" x14ac:dyDescent="0.25">
      <c r="A13" s="49"/>
      <c r="B13" s="47"/>
      <c r="C13" s="47"/>
    </row>
    <row r="14" spans="1:6" x14ac:dyDescent="0.25">
      <c r="A14" s="47"/>
      <c r="B14" s="47"/>
      <c r="C14" s="47"/>
    </row>
    <row r="15" spans="1:6" x14ac:dyDescent="0.25">
      <c r="A15" s="50" t="s">
        <v>119</v>
      </c>
      <c r="B15" s="50">
        <v>1.4</v>
      </c>
      <c r="C15" s="51"/>
      <c r="D15" s="105" t="s">
        <v>125</v>
      </c>
      <c r="E15" s="105"/>
      <c r="F15" s="105"/>
    </row>
    <row r="16" spans="1:6" x14ac:dyDescent="0.25">
      <c r="A16" s="47" t="s">
        <v>126</v>
      </c>
      <c r="B16" s="47">
        <v>2</v>
      </c>
      <c r="C16" s="47" t="s">
        <v>127</v>
      </c>
    </row>
    <row r="17" spans="1:7" x14ac:dyDescent="0.25">
      <c r="A17" s="47"/>
      <c r="B17" s="47"/>
      <c r="C17" s="47"/>
    </row>
    <row r="18" spans="1:7" x14ac:dyDescent="0.25">
      <c r="A18" s="47"/>
      <c r="B18" s="47"/>
      <c r="C18" s="47"/>
    </row>
    <row r="21" spans="1:7" x14ac:dyDescent="0.25">
      <c r="G21" s="6"/>
    </row>
  </sheetData>
  <mergeCells count="1">
    <mergeCell ref="D15:F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610E8-8196-4CB6-81CD-957ABC6AD3C1}">
  <sheetPr>
    <tabColor theme="9" tint="-0.249977111117893"/>
  </sheetPr>
  <dimension ref="A1:S74"/>
  <sheetViews>
    <sheetView tabSelected="1" zoomScale="90" zoomScaleNormal="90" workbookViewId="0">
      <selection activeCell="J11" sqref="J11"/>
    </sheetView>
  </sheetViews>
  <sheetFormatPr defaultRowHeight="15" x14ac:dyDescent="0.25"/>
  <cols>
    <col min="1" max="1" width="12.5703125" style="1" customWidth="1"/>
    <col min="2" max="2" width="27.28515625" bestFit="1" customWidth="1"/>
    <col min="3" max="3" width="10.140625" customWidth="1"/>
    <col min="4" max="4" width="13.7109375" customWidth="1"/>
    <col min="5" max="5" width="15" customWidth="1"/>
    <col min="6" max="6" width="16.42578125" customWidth="1"/>
    <col min="7" max="7" width="24.5703125" customWidth="1"/>
    <col min="8" max="8" width="22.7109375" style="4" bestFit="1" customWidth="1"/>
    <col min="9" max="9" width="20.28515625" customWidth="1"/>
    <col min="10" max="10" width="17.28515625" bestFit="1" customWidth="1"/>
    <col min="11" max="11" width="38.85546875" bestFit="1" customWidth="1"/>
    <col min="12" max="12" width="33.28515625" customWidth="1"/>
    <col min="13" max="13" width="26.7109375" customWidth="1"/>
    <col min="14" max="14" width="16" customWidth="1"/>
    <col min="15" max="15" width="22.140625" customWidth="1"/>
    <col min="16" max="16" width="41.140625" customWidth="1"/>
  </cols>
  <sheetData>
    <row r="1" spans="1:19" ht="69" customHeight="1" x14ac:dyDescent="0.25">
      <c r="A1" s="93" t="s">
        <v>8</v>
      </c>
      <c r="B1" s="94"/>
      <c r="C1" s="91" t="s">
        <v>9</v>
      </c>
      <c r="D1" s="91"/>
      <c r="E1" s="91"/>
      <c r="F1" s="91"/>
      <c r="G1" s="91"/>
      <c r="H1" s="95" t="s">
        <v>10</v>
      </c>
      <c r="I1" s="88" t="s">
        <v>11</v>
      </c>
      <c r="J1" s="89"/>
      <c r="K1" s="61"/>
      <c r="L1" s="10"/>
    </row>
    <row r="2" spans="1:19" ht="21" customHeight="1" thickBot="1" x14ac:dyDescent="0.3">
      <c r="A2" s="93"/>
      <c r="B2" s="94"/>
      <c r="C2" s="24" t="s">
        <v>12</v>
      </c>
      <c r="D2" s="24" t="s">
        <v>13</v>
      </c>
      <c r="E2" s="24" t="s">
        <v>14</v>
      </c>
      <c r="F2" s="24" t="s">
        <v>15</v>
      </c>
      <c r="G2" s="24"/>
      <c r="H2" s="95"/>
      <c r="I2" s="39" t="s">
        <v>16</v>
      </c>
      <c r="J2" s="38">
        <f>H66</f>
        <v>0</v>
      </c>
      <c r="K2" s="10"/>
      <c r="L2" s="10"/>
    </row>
    <row r="3" spans="1:19" ht="45" x14ac:dyDescent="0.25">
      <c r="A3" s="98" t="s">
        <v>17</v>
      </c>
      <c r="B3" s="37" t="s">
        <v>18</v>
      </c>
      <c r="C3" s="25" t="s">
        <v>19</v>
      </c>
      <c r="D3" s="25" t="s">
        <v>20</v>
      </c>
      <c r="E3" s="25" t="s">
        <v>21</v>
      </c>
      <c r="F3" s="25" t="s">
        <v>22</v>
      </c>
      <c r="G3" s="46"/>
      <c r="H3" s="26" t="s">
        <v>10</v>
      </c>
      <c r="J3" s="10"/>
      <c r="K3" s="10"/>
      <c r="L3" s="10"/>
    </row>
    <row r="4" spans="1:19" x14ac:dyDescent="0.25">
      <c r="A4" s="98"/>
      <c r="B4" s="27"/>
      <c r="C4" s="28"/>
      <c r="D4" s="28"/>
      <c r="E4" s="28"/>
      <c r="F4" s="28"/>
      <c r="G4" s="29"/>
      <c r="H4" s="30">
        <f>IF(OR(AND(C4&gt;0,D4&gt;0),AND(E4&gt;0,D4&gt;0)),IF(E4&lt;=0,C4/'Innan þéttb.'!$B$13,E4)*D4/1000/1000*(60*60*24*365)/('Innan þéttb.'!$B$12/1000*365),F4)</f>
        <v>0</v>
      </c>
      <c r="I4" s="8"/>
      <c r="J4" s="10"/>
      <c r="K4" s="10"/>
      <c r="L4" s="10"/>
    </row>
    <row r="5" spans="1:19" x14ac:dyDescent="0.25">
      <c r="A5" s="98"/>
      <c r="B5" s="31"/>
      <c r="C5" s="28"/>
      <c r="D5" s="28"/>
      <c r="E5" s="28"/>
      <c r="F5" s="28"/>
      <c r="G5" s="29"/>
      <c r="H5" s="30">
        <f>IF(OR(AND(C5&gt;0,D5&gt;0),AND(E5&gt;0,D5&gt;0)),IF(E5&lt;=0,C5/'Innan þéttb.'!$B$13,E5)*D5/1000/1000*(60*60*24*365)/('Innan þéttb.'!$B$12/1000*365),F5)</f>
        <v>0</v>
      </c>
      <c r="I5" s="8"/>
      <c r="K5" s="10"/>
      <c r="L5" s="10"/>
      <c r="M5" s="10"/>
    </row>
    <row r="6" spans="1:19" x14ac:dyDescent="0.25">
      <c r="A6" s="98"/>
      <c r="B6" s="31"/>
      <c r="C6" s="28"/>
      <c r="D6" s="28"/>
      <c r="E6" s="28"/>
      <c r="F6" s="28"/>
      <c r="G6" s="29"/>
      <c r="H6" s="30">
        <f>IF(OR(AND(C6&gt;0,D6&gt;0),AND(E6&gt;0,D6&gt;0)),IF(E6&lt;=0,C6/'Innan þéttb.'!$B$13,E6)*D6/1000/1000*(60*60*24*365)/('Innan þéttb.'!$B$12/1000*365),F6)</f>
        <v>0</v>
      </c>
      <c r="I6" s="8"/>
      <c r="K6" s="55" t="s">
        <v>23</v>
      </c>
      <c r="L6" s="56" t="s">
        <v>24</v>
      </c>
    </row>
    <row r="7" spans="1:19" x14ac:dyDescent="0.25">
      <c r="A7" s="98"/>
      <c r="B7" s="31"/>
      <c r="C7" s="28"/>
      <c r="D7" s="28"/>
      <c r="E7" s="28"/>
      <c r="F7" s="28"/>
      <c r="G7" s="29"/>
      <c r="H7" s="30">
        <f>IF(OR(AND(C7&gt;0,D7&gt;0),AND(E7&gt;0,D7&gt;0)),IF(E7&lt;=0,C7/'Innan þéttb.'!$B$13,E7)*D7/1000/1000*(60*60*24*365)/('Innan þéttb.'!$B$12/1000*365),F7)</f>
        <v>0</v>
      </c>
      <c r="I7" s="8"/>
      <c r="K7" s="57" t="s">
        <v>25</v>
      </c>
      <c r="L7" s="58" t="s">
        <v>26</v>
      </c>
    </row>
    <row r="8" spans="1:19" x14ac:dyDescent="0.25">
      <c r="A8" s="98"/>
      <c r="B8" s="31"/>
      <c r="C8" s="28"/>
      <c r="D8" s="28"/>
      <c r="E8" s="28"/>
      <c r="F8" s="28"/>
      <c r="G8" s="29"/>
      <c r="H8" s="30">
        <f>IF(OR(AND(C8&gt;0,D8&gt;0),AND(E8&gt;0,D8&gt;0)),IF(E8&lt;=0,C8/'Innan þéttb.'!$B$13,E8)*D8/1000/1000*(60*60*24*365)/('Innan þéttb.'!$B$12/1000*365),F8)</f>
        <v>0</v>
      </c>
      <c r="I8" s="10"/>
      <c r="K8" s="59" t="s">
        <v>27</v>
      </c>
      <c r="L8" s="60" t="s">
        <v>28</v>
      </c>
      <c r="M8" t="s">
        <v>29</v>
      </c>
    </row>
    <row r="9" spans="1:19" ht="90" x14ac:dyDescent="0.25">
      <c r="A9" s="97" t="s">
        <v>30</v>
      </c>
      <c r="B9" s="25" t="s">
        <v>31</v>
      </c>
      <c r="C9" s="25" t="s">
        <v>19</v>
      </c>
      <c r="D9" s="25" t="s">
        <v>20</v>
      </c>
      <c r="E9" s="25" t="s">
        <v>21</v>
      </c>
      <c r="F9" s="25" t="s">
        <v>32</v>
      </c>
      <c r="G9" s="24"/>
      <c r="H9" s="63" t="s">
        <v>33</v>
      </c>
      <c r="K9" s="10"/>
      <c r="L9" s="11"/>
      <c r="M9" s="10"/>
    </row>
    <row r="10" spans="1:19" x14ac:dyDescent="0.25">
      <c r="A10" s="97"/>
      <c r="B10" s="9" t="s">
        <v>34</v>
      </c>
      <c r="C10" s="28"/>
      <c r="D10" s="28"/>
      <c r="E10" s="28"/>
      <c r="F10" s="28"/>
      <c r="G10" s="29"/>
      <c r="H10" s="70">
        <f>IF(OR(AND(C10&gt;0,D10&gt;0),AND(E10&gt;0,D10&gt;0)),IF(E10&lt;=0,C10/'Utan þéttb.'!$B$13,E10)*D10/1000/1000*(60*60*24*365)/'Utan þéttb.'!$B$12/('Utan þéttb.'!$B$11/1000*365),F10*2.5)</f>
        <v>0</v>
      </c>
      <c r="K10" s="10"/>
      <c r="L10" s="11"/>
      <c r="M10" s="10"/>
    </row>
    <row r="11" spans="1:19" ht="105" x14ac:dyDescent="0.25">
      <c r="A11" s="97"/>
      <c r="B11" s="25"/>
      <c r="C11" s="25" t="s">
        <v>19</v>
      </c>
      <c r="D11" s="25" t="s">
        <v>20</v>
      </c>
      <c r="E11" s="25" t="s">
        <v>21</v>
      </c>
      <c r="F11" s="25" t="s">
        <v>130</v>
      </c>
      <c r="G11" s="25" t="s">
        <v>35</v>
      </c>
      <c r="H11" s="25"/>
      <c r="K11" s="10"/>
      <c r="L11" s="10"/>
      <c r="M11" s="10"/>
    </row>
    <row r="12" spans="1:19" x14ac:dyDescent="0.25">
      <c r="A12" s="97"/>
      <c r="B12" s="9" t="s">
        <v>131</v>
      </c>
      <c r="C12" s="28"/>
      <c r="D12" s="28"/>
      <c r="E12" s="28"/>
      <c r="F12" s="28"/>
      <c r="G12" s="29"/>
      <c r="H12" s="70">
        <f>IF(OR(AND(C12&gt;0,D12&gt;0),AND(E12&gt;0,D12&gt;0)),IF(E12&lt;=0,C12/'Utan þéttb.'!$B$13,E12)*D12/1000/1000*(60*60*24*365)/'Utan þéttb.'!$B$12/('Utan þéttb.'!$B$11/1000*365),F12*2.5*G12)</f>
        <v>0</v>
      </c>
      <c r="K12" s="10"/>
      <c r="L12" s="10"/>
      <c r="M12" s="10"/>
    </row>
    <row r="13" spans="1:19" ht="117.75" customHeight="1" x14ac:dyDescent="0.25">
      <c r="A13" s="90" t="s">
        <v>36</v>
      </c>
      <c r="B13" s="25" t="s">
        <v>133</v>
      </c>
      <c r="C13" s="40"/>
      <c r="D13" s="25" t="s">
        <v>132</v>
      </c>
      <c r="E13" s="25" t="s">
        <v>134</v>
      </c>
      <c r="F13" s="25"/>
      <c r="G13" s="25"/>
      <c r="H13" s="62" t="s">
        <v>10</v>
      </c>
      <c r="I13" s="106" t="s">
        <v>135</v>
      </c>
      <c r="K13" s="10"/>
      <c r="L13" s="10"/>
      <c r="M13" s="10"/>
      <c r="S13" t="s">
        <v>37</v>
      </c>
    </row>
    <row r="14" spans="1:19" ht="15" customHeight="1" x14ac:dyDescent="0.25">
      <c r="A14" s="90"/>
      <c r="B14" s="9"/>
      <c r="C14" s="40"/>
      <c r="D14" s="28"/>
      <c r="E14" s="28"/>
      <c r="F14" s="28"/>
      <c r="G14" s="29"/>
      <c r="H14" s="32">
        <f>(D14)*Ferðaþjónusta!$B$14*E14</f>
        <v>0</v>
      </c>
      <c r="I14" s="107"/>
      <c r="K14" s="10"/>
      <c r="L14" s="10"/>
      <c r="M14" s="10"/>
    </row>
    <row r="15" spans="1:19" ht="15" customHeight="1" x14ac:dyDescent="0.25">
      <c r="A15" s="90"/>
      <c r="B15" s="9"/>
      <c r="C15" s="40"/>
      <c r="D15" s="28"/>
      <c r="E15" s="28"/>
      <c r="F15" s="28"/>
      <c r="G15" s="29"/>
      <c r="H15" s="32">
        <f>(D15)*Ferðaþjónusta!$B$14*E15</f>
        <v>0</v>
      </c>
      <c r="I15" s="107"/>
      <c r="K15" s="10"/>
      <c r="L15" s="10"/>
      <c r="M15" s="10"/>
    </row>
    <row r="16" spans="1:19" ht="15" customHeight="1" x14ac:dyDescent="0.25">
      <c r="A16" s="90"/>
      <c r="B16" s="9"/>
      <c r="C16" s="40"/>
      <c r="D16" s="28"/>
      <c r="E16" s="28"/>
      <c r="F16" s="28"/>
      <c r="G16" s="29"/>
      <c r="H16" s="32">
        <f>(D16)*Ferðaþjónusta!$B$14*E16</f>
        <v>0</v>
      </c>
      <c r="I16" s="107"/>
      <c r="K16" s="10"/>
      <c r="L16" s="10"/>
      <c r="M16" s="10"/>
    </row>
    <row r="17" spans="1:13" ht="15" customHeight="1" x14ac:dyDescent="0.25">
      <c r="A17" s="90"/>
      <c r="B17" s="9"/>
      <c r="C17" s="40"/>
      <c r="D17" s="28"/>
      <c r="E17" s="28"/>
      <c r="F17" s="28"/>
      <c r="G17" s="29"/>
      <c r="H17" s="32">
        <f>(D17)*Ferðaþjónusta!$B$14*E17</f>
        <v>0</v>
      </c>
      <c r="I17" s="107"/>
      <c r="K17" s="10"/>
      <c r="L17" s="10"/>
      <c r="M17" s="10"/>
    </row>
    <row r="18" spans="1:13" ht="15" customHeight="1" x14ac:dyDescent="0.25">
      <c r="A18" s="90"/>
      <c r="B18" s="9"/>
      <c r="C18" s="40"/>
      <c r="D18" s="28"/>
      <c r="E18" s="28"/>
      <c r="F18" s="28"/>
      <c r="G18" s="29"/>
      <c r="H18" s="32">
        <f>(D18)*Ferðaþjónusta!$B$14*E18</f>
        <v>0</v>
      </c>
      <c r="I18" s="107"/>
      <c r="K18" s="10"/>
      <c r="L18" s="10"/>
      <c r="M18" s="10"/>
    </row>
    <row r="19" spans="1:13" x14ac:dyDescent="0.25">
      <c r="A19" s="90"/>
      <c r="B19" s="9"/>
      <c r="C19" s="40"/>
      <c r="D19" s="28"/>
      <c r="E19" s="28"/>
      <c r="F19" s="28"/>
      <c r="G19" s="29"/>
      <c r="H19" s="32">
        <f>(D19)*Ferðaþjónusta!$B$14*E19</f>
        <v>0</v>
      </c>
      <c r="I19" s="7"/>
      <c r="K19" s="10"/>
      <c r="L19" s="10"/>
      <c r="M19" s="10"/>
    </row>
    <row r="20" spans="1:13" ht="90" x14ac:dyDescent="0.25">
      <c r="A20" s="80" t="s">
        <v>38</v>
      </c>
      <c r="B20" s="25" t="s">
        <v>39</v>
      </c>
      <c r="C20" s="25" t="s">
        <v>19</v>
      </c>
      <c r="D20" s="25" t="s">
        <v>20</v>
      </c>
      <c r="E20" s="25" t="s">
        <v>21</v>
      </c>
      <c r="F20" s="25" t="s">
        <v>40</v>
      </c>
      <c r="G20" s="25" t="s">
        <v>41</v>
      </c>
      <c r="H20" s="26" t="s">
        <v>10</v>
      </c>
      <c r="I20" s="10"/>
      <c r="J20" s="10"/>
      <c r="K20" s="10"/>
      <c r="L20" s="10"/>
      <c r="M20" s="10"/>
    </row>
    <row r="21" spans="1:13" x14ac:dyDescent="0.25">
      <c r="A21" s="80"/>
      <c r="B21" s="27"/>
      <c r="C21" s="28"/>
      <c r="D21" s="33"/>
      <c r="E21" s="28"/>
      <c r="F21" s="28"/>
      <c r="G21" s="43">
        <v>0.7</v>
      </c>
      <c r="H21" s="32">
        <f>IF(OR(AND(C21&gt;0,D21&gt;0),AND(E21&gt;0,D21&gt;0)),IF(E21&lt;=0,C21/Bolfiskvinnsla!$B$12,E21)*D21/(1000*1000)*(365*24*60*60)/(Bolfiskvinnsla!$B$11/1000*365)*(1-G21),F21*Bolfiskvinnsla!$B$13/Bolfiskvinnsla!$B$12/(Bolfiskvinnsla!$B$11/1000*365)*(1-G21))</f>
        <v>0</v>
      </c>
      <c r="I21" s="10"/>
      <c r="J21" s="10"/>
      <c r="K21" s="10"/>
      <c r="L21" s="10"/>
    </row>
    <row r="22" spans="1:13" x14ac:dyDescent="0.25">
      <c r="A22" s="80"/>
      <c r="B22" s="27"/>
      <c r="C22" s="28"/>
      <c r="D22" s="33"/>
      <c r="E22" s="28"/>
      <c r="F22" s="28"/>
      <c r="G22" s="43">
        <v>0</v>
      </c>
      <c r="H22" s="32">
        <f>IF(OR(AND(C22&gt;0,D22&gt;0),AND(E22&gt;0,D22&gt;0)),IF(E22&lt;=0,C22/Bolfiskvinnsla!$B$12,E22)*D22/(1000*1000)*(365*24*60*60)/(Bolfiskvinnsla!$B$11/1000*365)*(1-G22),F22*Bolfiskvinnsla!$B$13/Bolfiskvinnsla!$B$12/(Bolfiskvinnsla!$B$11/1000*365)*(1-G22))</f>
        <v>0</v>
      </c>
      <c r="I22" s="10"/>
      <c r="J22" s="10"/>
      <c r="K22" s="10"/>
      <c r="L22" s="10"/>
    </row>
    <row r="23" spans="1:13" x14ac:dyDescent="0.25">
      <c r="A23" s="80"/>
      <c r="B23" s="27"/>
      <c r="C23" s="28"/>
      <c r="D23" s="33"/>
      <c r="E23" s="28"/>
      <c r="F23" s="28"/>
      <c r="G23" s="43">
        <v>0</v>
      </c>
      <c r="H23" s="32">
        <f>IF(OR(AND(C23&gt;0,D23&gt;0),AND(E23&gt;0,D23&gt;0)),IF(E23&lt;=0,C23/Bolfiskvinnsla!$B$12,E23)*D23/(1000*1000)*(365*24*60*60)/(Bolfiskvinnsla!$B$11/1000*365)*(1-G23),F23*Bolfiskvinnsla!$B$13/Bolfiskvinnsla!$B$12/(Bolfiskvinnsla!$B$11/1000*365)*(1-G23))</f>
        <v>0</v>
      </c>
      <c r="I23" s="10"/>
      <c r="J23" s="10"/>
      <c r="K23" s="10"/>
      <c r="L23" s="10"/>
    </row>
    <row r="24" spans="1:13" x14ac:dyDescent="0.25">
      <c r="A24" s="80"/>
      <c r="B24" s="27"/>
      <c r="C24" s="28"/>
      <c r="D24" s="33"/>
      <c r="E24" s="28"/>
      <c r="F24" s="28"/>
      <c r="G24" s="43">
        <v>0</v>
      </c>
      <c r="H24" s="32">
        <f>IF(OR(AND(C24&gt;0,D24&gt;0),AND(E24&gt;0,D24&gt;0)),IF(E24&lt;=0,C24/Bolfiskvinnsla!$B$12,E24)*D24/(1000*1000)*(365*24*60*60)/(Bolfiskvinnsla!$B$11/1000*365)*(1-G24),F24*Bolfiskvinnsla!$B$13/Bolfiskvinnsla!$B$12/(Bolfiskvinnsla!$B$11/1000*365)*(1-G24))</f>
        <v>0</v>
      </c>
      <c r="I24" s="10"/>
      <c r="J24" s="10"/>
      <c r="K24" s="10"/>
      <c r="L24" s="10"/>
      <c r="M24" s="10"/>
    </row>
    <row r="25" spans="1:13" x14ac:dyDescent="0.25">
      <c r="A25" s="80"/>
      <c r="B25" s="27"/>
      <c r="C25" s="28"/>
      <c r="D25" s="33"/>
      <c r="E25" s="28"/>
      <c r="F25" s="28"/>
      <c r="G25" s="43">
        <v>0</v>
      </c>
      <c r="H25" s="32">
        <f>IF(OR(AND(C25&gt;0,D25&gt;0),AND(E25&gt;0,D25&gt;0)),IF(E25&lt;=0,C25/Bolfiskvinnsla!$B$12,E25)*D25/(1000*1000)*(365*24*60*60)/(Bolfiskvinnsla!$B$11/1000*365)*(1-G25),F25*Bolfiskvinnsla!$B$13/Bolfiskvinnsla!$B$12/(Bolfiskvinnsla!$B$11/1000*365)*(1-G25))</f>
        <v>0</v>
      </c>
      <c r="I25" s="10"/>
      <c r="J25" s="10"/>
      <c r="K25" s="10"/>
      <c r="L25" s="10"/>
    </row>
    <row r="26" spans="1:13" ht="105" x14ac:dyDescent="0.25">
      <c r="A26" s="81" t="s">
        <v>42</v>
      </c>
      <c r="B26" s="25" t="s">
        <v>43</v>
      </c>
      <c r="C26" s="25" t="s">
        <v>19</v>
      </c>
      <c r="D26" s="25" t="s">
        <v>20</v>
      </c>
      <c r="E26" s="25" t="s">
        <v>21</v>
      </c>
      <c r="F26" s="25" t="s">
        <v>40</v>
      </c>
      <c r="G26" s="25" t="s">
        <v>44</v>
      </c>
      <c r="H26" s="26" t="s">
        <v>10</v>
      </c>
      <c r="I26" s="10"/>
      <c r="J26" s="10"/>
      <c r="K26" s="10"/>
      <c r="L26" s="10"/>
    </row>
    <row r="27" spans="1:13" ht="15" customHeight="1" x14ac:dyDescent="0.25">
      <c r="A27" s="81"/>
      <c r="B27" s="34"/>
      <c r="C27" s="28"/>
      <c r="D27" s="28"/>
      <c r="E27" s="28"/>
      <c r="F27" s="28"/>
      <c r="G27" s="45">
        <v>0</v>
      </c>
      <c r="H27" s="32">
        <f>IF(OR(AND(C27&gt;0,D27&gt;0),AND(E27&gt;0,D27&gt;0)),IF(E27&lt;=0,C27/'Síldar- og makrílvinnsla'!$B$12,E27)*D27/(1000*1000)*(365*24*60*60)/('Síldar- og makrílvinnsla'!$B$11/1000*365)*(1-G27),F27*'Síldar- og makrílvinnsla'!$B$13/'Síldar- og makrílvinnsla'!$B$12/('Síldar- og makrílvinnsla'!$B$11/1000*365)*(1-G27))</f>
        <v>0</v>
      </c>
      <c r="I27" s="10"/>
      <c r="J27" s="10"/>
    </row>
    <row r="28" spans="1:13" x14ac:dyDescent="0.25">
      <c r="A28" s="81"/>
      <c r="B28" s="27"/>
      <c r="C28" s="28"/>
      <c r="D28" s="28"/>
      <c r="E28" s="28"/>
      <c r="F28" s="28"/>
      <c r="G28" s="43">
        <v>0</v>
      </c>
      <c r="H28" s="32">
        <f>IF(OR(AND(C28&gt;0,D28&gt;0),AND(E28&gt;0,D28&gt;0)),IF(E28&lt;=0,C28/'Síldar- og makrílvinnsla'!$B$12,E28)*D28/(1000*1000)*(365*24*60*60)/('Síldar- og makrílvinnsla'!$B$11/1000*365)*(1-G28),F28*'Síldar- og makrílvinnsla'!$B$13/'Síldar- og makrílvinnsla'!$B$12/('Síldar- og makrílvinnsla'!$B$11/1000*365)*(1-G28))</f>
        <v>0</v>
      </c>
      <c r="I28" s="10"/>
      <c r="J28" s="10"/>
      <c r="M28" s="10"/>
    </row>
    <row r="29" spans="1:13" x14ac:dyDescent="0.25">
      <c r="A29" s="81"/>
      <c r="B29" s="27"/>
      <c r="C29" s="28"/>
      <c r="D29" s="28"/>
      <c r="E29" s="28"/>
      <c r="F29" s="28"/>
      <c r="G29" s="43">
        <v>0</v>
      </c>
      <c r="H29" s="32">
        <f>IF(OR(AND(C29&gt;0,D29&gt;0),AND(E29&gt;0,D29&gt;0)),IF(E29&lt;=0,C29/'Síldar- og makrílvinnsla'!$B$12,E29)*D29/(1000*1000)*(365*24*60*60)/('Síldar- og makrílvinnsla'!$B$11/1000*365)*(1-G29),F29*'Síldar- og makrílvinnsla'!$B$13/'Síldar- og makrílvinnsla'!$B$12/('Síldar- og makrílvinnsla'!$B$11/1000*365)*(1-G29))</f>
        <v>0</v>
      </c>
      <c r="I29" s="10"/>
      <c r="J29" s="10"/>
      <c r="M29" s="10"/>
    </row>
    <row r="30" spans="1:13" ht="77.25" customHeight="1" x14ac:dyDescent="0.25">
      <c r="A30" s="103" t="s">
        <v>45</v>
      </c>
      <c r="B30" s="25" t="s">
        <v>46</v>
      </c>
      <c r="C30" s="25" t="s">
        <v>19</v>
      </c>
      <c r="D30" s="25" t="s">
        <v>20</v>
      </c>
      <c r="E30" s="25" t="s">
        <v>21</v>
      </c>
      <c r="F30" s="25" t="s">
        <v>40</v>
      </c>
      <c r="G30" s="25" t="s">
        <v>41</v>
      </c>
      <c r="H30" s="26" t="s">
        <v>10</v>
      </c>
      <c r="I30" s="10"/>
      <c r="J30" s="10"/>
      <c r="K30" s="10"/>
      <c r="L30" s="10"/>
      <c r="M30" s="10"/>
    </row>
    <row r="31" spans="1:13" x14ac:dyDescent="0.25">
      <c r="A31" s="103"/>
      <c r="B31" s="27"/>
      <c r="C31" s="28"/>
      <c r="D31" s="33"/>
      <c r="E31" s="28"/>
      <c r="F31" s="28"/>
      <c r="G31" s="43">
        <v>0</v>
      </c>
      <c r="H31" s="32">
        <f>IF(OR(AND(C31&gt;0,D31&gt;0),AND(E31&gt;0,D31&gt;0)),IF(E31&lt;=0,C31/Rækjuvinnsla!$B$12,E31)*D31/(1000*1000)*(365*24*60*60)/(Rækjuvinnsla!$B$11/1000*365)*(1-G31),F31*Rækjuvinnsla!$B$13/Rækjuvinnsla!$B$12/(Rækjuvinnsla!$B$11/1000*365)*(1-G31))</f>
        <v>0</v>
      </c>
      <c r="I31" s="10"/>
      <c r="J31" s="10"/>
      <c r="K31" s="10"/>
      <c r="L31" s="10"/>
      <c r="M31" s="10"/>
    </row>
    <row r="32" spans="1:13" x14ac:dyDescent="0.25">
      <c r="A32" s="103"/>
      <c r="B32" s="27"/>
      <c r="C32" s="28"/>
      <c r="D32" s="28"/>
      <c r="E32" s="28"/>
      <c r="F32" s="28"/>
      <c r="G32" s="43">
        <v>0</v>
      </c>
      <c r="H32" s="32">
        <f>IF(OR(AND(C32&gt;0,D32&gt;0),AND(E32&gt;0,D32&gt;0)),IF(E32&lt;=0,C32/Rækjuvinnsla!$B$12,E32)*D32/(1000*1000)*(365*24*60*60)/(Rækjuvinnsla!$B$11/1000*365)*(1-G32),F32*Rækjuvinnsla!$B$13/Rækjuvinnsla!$B$12/(Rækjuvinnsla!$B$11/1000*365)*(1-G32))</f>
        <v>0</v>
      </c>
      <c r="I32" s="10"/>
      <c r="J32" s="10"/>
      <c r="K32" s="10"/>
      <c r="L32" s="10"/>
      <c r="M32" s="10"/>
    </row>
    <row r="33" spans="1:13" x14ac:dyDescent="0.25">
      <c r="A33" s="103"/>
      <c r="B33" s="27"/>
      <c r="C33" s="28"/>
      <c r="D33" s="28"/>
      <c r="E33" s="28"/>
      <c r="F33" s="28"/>
      <c r="G33" s="43">
        <v>0</v>
      </c>
      <c r="H33" s="32">
        <f>IF(OR(AND(C33&gt;0,D33&gt;0),AND(E33&gt;0,D33&gt;0)),IF(E33&lt;=0,C33/Rækjuvinnsla!$B$12,E33)*D33/(1000*1000)*(365*24*60*60)/(Rækjuvinnsla!$B$11/1000*365)*(1-G33),F33*Rækjuvinnsla!$B$13/Rækjuvinnsla!$B$12/(Rækjuvinnsla!$B$11/1000*365)*(1-G33))</f>
        <v>0</v>
      </c>
      <c r="I33" s="10"/>
      <c r="J33" s="10"/>
      <c r="K33" s="10"/>
      <c r="L33" s="10"/>
      <c r="M33" s="10"/>
    </row>
    <row r="34" spans="1:13" ht="76.5" customHeight="1" x14ac:dyDescent="0.25">
      <c r="A34" s="79" t="s">
        <v>47</v>
      </c>
      <c r="B34" s="25" t="s">
        <v>48</v>
      </c>
      <c r="C34" s="25" t="s">
        <v>19</v>
      </c>
      <c r="D34" s="25" t="s">
        <v>20</v>
      </c>
      <c r="E34" s="25" t="s">
        <v>21</v>
      </c>
      <c r="F34" s="25" t="s">
        <v>40</v>
      </c>
      <c r="G34" s="25" t="s">
        <v>49</v>
      </c>
      <c r="H34" s="26" t="s">
        <v>10</v>
      </c>
      <c r="I34" s="10"/>
      <c r="J34" s="10"/>
      <c r="K34" s="10"/>
      <c r="L34" s="10"/>
      <c r="M34" s="10"/>
    </row>
    <row r="35" spans="1:13" x14ac:dyDescent="0.25">
      <c r="A35" s="79"/>
      <c r="B35" s="27"/>
      <c r="C35" s="28"/>
      <c r="D35" s="28"/>
      <c r="E35" s="28"/>
      <c r="F35" s="28"/>
      <c r="G35" s="43">
        <v>0</v>
      </c>
      <c r="H35" s="32">
        <f>IF(OR(AND(C35&gt;0,D35&gt;0),AND(E35&gt;0,D35&gt;0)),IF(E35&lt;=0,C35/Fiskmjölsframleiðsla!$B$12,E35)*D35/(1000*1000)*(365*24*60*60)/(Fiskmjölsframleiðsla!$B$11/1000*365)*(1-G35),F35*Fiskmjölsframleiðsla!$B$13/(Fiskmjölsframleiðsla!$B$11/1000*365)*(1-G35))</f>
        <v>0</v>
      </c>
      <c r="I35" s="10"/>
      <c r="J35" s="10"/>
      <c r="K35" s="10"/>
      <c r="L35" s="10"/>
      <c r="M35" s="10"/>
    </row>
    <row r="36" spans="1:13" x14ac:dyDescent="0.25">
      <c r="A36" s="79"/>
      <c r="B36" s="27"/>
      <c r="C36" s="28"/>
      <c r="D36" s="28"/>
      <c r="E36" s="28"/>
      <c r="F36" s="28"/>
      <c r="G36" s="43">
        <v>0</v>
      </c>
      <c r="H36" s="32">
        <f>IF(OR(AND(C36&gt;0,D36&gt;0),AND(E36&gt;0,D36&gt;0)),IF(E36&lt;=0,C36/Fiskmjölsframleiðsla!$B$12,E36)*D36/(1000*1000)*(365*24*60*60)/(Fiskmjölsframleiðsla!$B$11/1000*365)*(1-G36),F36*Fiskmjölsframleiðsla!$B$13/(Fiskmjölsframleiðsla!$B$11/1000*365)*(1-G36))</f>
        <v>0</v>
      </c>
      <c r="I36" s="10"/>
      <c r="J36" s="10"/>
      <c r="K36" s="10"/>
      <c r="L36" s="10"/>
      <c r="M36" s="10"/>
    </row>
    <row r="37" spans="1:13" x14ac:dyDescent="0.25">
      <c r="A37" s="79"/>
      <c r="B37" s="27"/>
      <c r="C37" s="28"/>
      <c r="D37" s="28"/>
      <c r="E37" s="28"/>
      <c r="F37" s="28"/>
      <c r="G37" s="43">
        <v>0</v>
      </c>
      <c r="H37" s="32">
        <f>IF(OR(AND(C37&gt;0,D37&gt;0),AND(E37&gt;0,D37&gt;0)),IF(E37&lt;=0,C37/Fiskmjölsframleiðsla!$B$12,E37)*D37/(1000*1000)*(365*24*60*60)/(Fiskmjölsframleiðsla!$B$11/1000*365)*(1-G37),F37*Fiskmjölsframleiðsla!$B$13/(Fiskmjölsframleiðsla!$B$11/1000*365)*(1-G37))</f>
        <v>0</v>
      </c>
      <c r="I37" s="10"/>
      <c r="J37" s="10"/>
      <c r="K37" s="10"/>
      <c r="L37" s="10"/>
      <c r="M37" s="10"/>
    </row>
    <row r="38" spans="1:13" ht="90" x14ac:dyDescent="0.25">
      <c r="A38" s="99" t="s">
        <v>50</v>
      </c>
      <c r="B38" s="25" t="s">
        <v>51</v>
      </c>
      <c r="C38" s="25" t="s">
        <v>19</v>
      </c>
      <c r="D38" s="25" t="s">
        <v>20</v>
      </c>
      <c r="E38" s="25" t="s">
        <v>21</v>
      </c>
      <c r="F38" s="25" t="s">
        <v>52</v>
      </c>
      <c r="G38" s="25" t="s">
        <v>49</v>
      </c>
      <c r="H38" s="26" t="s">
        <v>10</v>
      </c>
      <c r="I38" s="10"/>
      <c r="J38" s="10"/>
      <c r="K38" s="10"/>
      <c r="L38" s="10"/>
      <c r="M38" s="10"/>
    </row>
    <row r="39" spans="1:13" x14ac:dyDescent="0.25">
      <c r="A39" s="100"/>
      <c r="B39" s="82" t="s">
        <v>53</v>
      </c>
      <c r="C39" s="83"/>
      <c r="D39" s="83"/>
      <c r="E39" s="83"/>
      <c r="F39" s="83"/>
      <c r="G39" s="83"/>
      <c r="H39" s="84"/>
      <c r="I39" s="10"/>
      <c r="J39" s="10"/>
      <c r="K39" s="10"/>
      <c r="L39" s="10"/>
      <c r="M39" s="10"/>
    </row>
    <row r="40" spans="1:13" x14ac:dyDescent="0.25">
      <c r="A40" s="100"/>
      <c r="B40" s="34"/>
      <c r="C40" s="28"/>
      <c r="D40" s="28"/>
      <c r="E40" s="28"/>
      <c r="F40" s="28"/>
      <c r="G40" s="43">
        <v>0</v>
      </c>
      <c r="H40" s="32">
        <f>IF(OR(AND(C40&gt;0,D40&gt;0),AND(E40&gt;0,D40&gt;0)),IF(E40&lt;=0,C40*Mjólkuriðnaður!$B$12,E40)*D40/(1000*1000)*(365*24*60*60)/(Mjólkuriðnaður!$B$11/1000*365)*(1-G40),F40*Mjólkuriðnaður!B$16/(Mjólkuriðnaður!$B$11/1000*365)*(1-G40))</f>
        <v>0</v>
      </c>
      <c r="I40" s="10"/>
      <c r="J40" s="10"/>
      <c r="K40" s="10"/>
      <c r="L40" s="10"/>
      <c r="M40" s="10"/>
    </row>
    <row r="41" spans="1:13" x14ac:dyDescent="0.25">
      <c r="A41" s="100"/>
      <c r="B41" s="34"/>
      <c r="C41" s="28"/>
      <c r="D41" s="28"/>
      <c r="E41" s="28"/>
      <c r="F41" s="28"/>
      <c r="G41" s="43">
        <v>0</v>
      </c>
      <c r="H41" s="32">
        <f>IF(OR(AND(C41&gt;0,D41&gt;0),AND(E41&gt;0,D41&gt;0)),IF(E41&lt;=0,C41*Mjólkuriðnaður!$B$12,E41)*D41/(1000*1000)*(365*24*60*60)/(Mjólkuriðnaður!$B$11/1000*365)*(1-G41),F41*Mjólkuriðnaður!B$16/(Mjólkuriðnaður!$B$11/1000*365)*(1-G41))</f>
        <v>0</v>
      </c>
      <c r="I41" s="10"/>
      <c r="J41" s="10"/>
      <c r="K41" s="10"/>
      <c r="L41" s="10"/>
      <c r="M41" s="10"/>
    </row>
    <row r="42" spans="1:13" x14ac:dyDescent="0.25">
      <c r="A42" s="100"/>
      <c r="B42" s="82" t="s">
        <v>54</v>
      </c>
      <c r="C42" s="83"/>
      <c r="D42" s="83"/>
      <c r="E42" s="83"/>
      <c r="F42" s="83"/>
      <c r="G42" s="83"/>
      <c r="H42" s="84"/>
      <c r="I42" s="10"/>
      <c r="J42" s="10"/>
      <c r="K42" s="10"/>
      <c r="L42" s="10"/>
      <c r="M42" s="10"/>
    </row>
    <row r="43" spans="1:13" x14ac:dyDescent="0.25">
      <c r="A43" s="100"/>
      <c r="B43" s="34"/>
      <c r="C43" s="28"/>
      <c r="D43" s="28"/>
      <c r="E43" s="28"/>
      <c r="F43" s="28"/>
      <c r="G43" s="43">
        <v>0</v>
      </c>
      <c r="H43" s="32">
        <f>IF(OR(AND(C43&gt;0,D43&gt;0),AND(E43&gt;0,D43&gt;0)),IF(E43&lt;=0,C43*Mjólkuriðnaður!$B$12,E43)*D43/(1000*1000)*(365*24*60*60)/(Mjólkuriðnaður!$B$11/1000*365)*(1-G43),F43*Mjólkuriðnaður!B$17/(Mjólkuriðnaður!$B$11/1000*365)*(1-G43))</f>
        <v>0</v>
      </c>
      <c r="I43" s="10"/>
      <c r="J43" s="10"/>
      <c r="K43" s="10"/>
      <c r="L43" s="10"/>
      <c r="M43" s="10"/>
    </row>
    <row r="44" spans="1:13" x14ac:dyDescent="0.25">
      <c r="A44" s="100"/>
      <c r="B44" s="34"/>
      <c r="C44" s="28"/>
      <c r="D44" s="28"/>
      <c r="E44" s="28"/>
      <c r="F44" s="28"/>
      <c r="G44" s="43">
        <v>0</v>
      </c>
      <c r="H44" s="32">
        <f>IF(OR(AND(C44&gt;0,D44&gt;0),AND(E44&gt;0,D44&gt;0)),IF(E44&lt;=0,C44*Mjólkuriðnaður!$B$12,E44)*D44/(1000*1000)*(365*24*60*60)/(Mjólkuriðnaður!$B$11/1000*365)*(1-G44),F44*Mjólkuriðnaður!B$17/(Mjólkuriðnaður!$B$11/1000*365)*(1-G44))</f>
        <v>0</v>
      </c>
      <c r="I44" s="10"/>
      <c r="J44" s="10"/>
      <c r="K44" s="10"/>
      <c r="L44" s="10"/>
      <c r="M44" s="10"/>
    </row>
    <row r="45" spans="1:13" x14ac:dyDescent="0.25">
      <c r="A45" s="100"/>
      <c r="B45" s="82" t="s">
        <v>55</v>
      </c>
      <c r="C45" s="83"/>
      <c r="D45" s="83"/>
      <c r="E45" s="83"/>
      <c r="F45" s="83"/>
      <c r="G45" s="83"/>
      <c r="H45" s="84"/>
      <c r="I45" s="10"/>
      <c r="J45" s="10"/>
      <c r="K45" s="10"/>
      <c r="L45" s="10"/>
      <c r="M45" s="10"/>
    </row>
    <row r="46" spans="1:13" x14ac:dyDescent="0.25">
      <c r="A46" s="100"/>
      <c r="B46" s="34"/>
      <c r="C46" s="28"/>
      <c r="D46" s="28"/>
      <c r="E46" s="28"/>
      <c r="F46" s="28"/>
      <c r="G46" s="43">
        <v>0</v>
      </c>
      <c r="H46" s="32">
        <f>IF(OR(AND(C46&gt;0,D46&gt;0),AND(E46&gt;0,D46&gt;0)),IF(E46&lt;=0,C46*Mjólkuriðnaður!$B$12,E46)*D46/(1000*1000)*(365*24*60*60)/(Mjólkuriðnaður!$B$11/1000*365)*(1-G46),F46*Mjólkuriðnaður!B$18/(Mjólkuriðnaður!$B$11/1000*365)*(1-G46))</f>
        <v>0</v>
      </c>
      <c r="I46" s="10"/>
      <c r="J46" s="10"/>
      <c r="K46" s="10"/>
      <c r="L46" s="10"/>
      <c r="M46" s="10"/>
    </row>
    <row r="47" spans="1:13" x14ac:dyDescent="0.25">
      <c r="A47" s="101"/>
      <c r="B47" s="34"/>
      <c r="C47" s="28"/>
      <c r="D47" s="28"/>
      <c r="E47" s="28"/>
      <c r="F47" s="28"/>
      <c r="G47" s="43">
        <v>0</v>
      </c>
      <c r="H47" s="32">
        <f>IF(OR(AND(C47&gt;0,D47&gt;0),AND(E47&gt;0,D47&gt;0)),IF(E47&lt;=0,C47*Mjólkuriðnaður!$B$12,E47)*D47/(1000*1000)*(365*24*60*60)/(Mjólkuriðnaður!$B$11/1000*365)*(1-G47),F47*Mjólkuriðnaður!B$18/(Mjólkuriðnaður!$B$11/1000*365)*(1-G47))</f>
        <v>0</v>
      </c>
      <c r="I47" s="10"/>
      <c r="J47" s="10"/>
      <c r="K47" s="10"/>
      <c r="L47" s="10"/>
      <c r="M47" s="10"/>
    </row>
    <row r="48" spans="1:13" ht="90" x14ac:dyDescent="0.25">
      <c r="A48" s="102" t="s">
        <v>56</v>
      </c>
      <c r="B48" s="25" t="s">
        <v>57</v>
      </c>
      <c r="C48" s="25" t="s">
        <v>19</v>
      </c>
      <c r="D48" s="25" t="s">
        <v>20</v>
      </c>
      <c r="E48" s="25" t="s">
        <v>21</v>
      </c>
      <c r="F48" s="25" t="s">
        <v>40</v>
      </c>
      <c r="G48" s="25" t="s">
        <v>41</v>
      </c>
      <c r="H48" s="26" t="s">
        <v>10</v>
      </c>
      <c r="I48" s="10"/>
      <c r="J48" s="10"/>
      <c r="K48" s="10"/>
      <c r="L48" s="10"/>
      <c r="M48" s="10"/>
    </row>
    <row r="49" spans="1:13" x14ac:dyDescent="0.25">
      <c r="A49" s="102"/>
      <c r="B49" s="27"/>
      <c r="C49" s="35"/>
      <c r="D49" s="28"/>
      <c r="E49" s="28"/>
      <c r="F49" s="28"/>
      <c r="G49" s="44">
        <v>0</v>
      </c>
      <c r="H49" s="32">
        <f>IF(OR(AND(C49&gt;0,D49&gt;0),AND(E49&gt;0,D49&gt;0)),IF(E49&lt;=0,C49/Sláturiðnaður!$B$12,E49)*D49/(1000*1000)*(365*24*60*60)/(Sláturiðnaður!$B$11/1000*365)*(1-G49),F49*Sláturiðnaður!$B$16/(Sláturiðnaður!$B$11/1000*365)*(1-G49))</f>
        <v>0</v>
      </c>
      <c r="I49" s="10"/>
      <c r="J49" s="10"/>
      <c r="K49" s="10"/>
      <c r="L49" s="10"/>
      <c r="M49" s="10"/>
    </row>
    <row r="50" spans="1:13" x14ac:dyDescent="0.25">
      <c r="A50" s="102"/>
      <c r="B50" s="27"/>
      <c r="C50" s="35"/>
      <c r="D50" s="28"/>
      <c r="E50" s="28"/>
      <c r="F50" s="28"/>
      <c r="G50" s="44">
        <v>0</v>
      </c>
      <c r="H50" s="32">
        <f>IF(OR(AND(C50&gt;0,D50&gt;0),AND(E50&gt;0,D50&gt;0)),IF(E50&lt;=0,C50/Sláturiðnaður!$B$12,E50)*D50/(1000*1000)*(365*24*60*60)/(Sláturiðnaður!$B$11/1000*365)*(1-G50),F50*Sláturiðnaður!$B$16/(Sláturiðnaður!$B$11/1000*365)*(1-G50))</f>
        <v>0</v>
      </c>
      <c r="I50" s="10"/>
      <c r="J50" s="10"/>
      <c r="K50" s="10"/>
      <c r="L50" s="10"/>
      <c r="M50" s="10"/>
    </row>
    <row r="51" spans="1:13" x14ac:dyDescent="0.25">
      <c r="A51" s="102"/>
      <c r="B51" s="27"/>
      <c r="C51" s="35"/>
      <c r="D51" s="28"/>
      <c r="E51" s="28"/>
      <c r="F51" s="28"/>
      <c r="G51" s="44">
        <v>0</v>
      </c>
      <c r="H51" s="32">
        <f>IF(OR(AND(C51&gt;0,D51&gt;0),AND(E51&gt;0,D51&gt;0)),IF(E51&lt;=0,C51/Sláturiðnaður!$B$12,E51)*D51/(1000*1000)*(365*24*60*60)/(Sláturiðnaður!$B$11/1000*365)*(1-G51),F51*Sláturiðnaður!$B$16/(Sláturiðnaður!$B$11/1000*365)*(1-G51))</f>
        <v>0</v>
      </c>
      <c r="I51" s="10"/>
      <c r="J51" s="10"/>
      <c r="K51" s="10"/>
      <c r="L51" s="10"/>
      <c r="M51" s="10"/>
    </row>
    <row r="52" spans="1:13" ht="90" x14ac:dyDescent="0.25">
      <c r="A52" s="96" t="s">
        <v>58</v>
      </c>
      <c r="B52" s="25" t="s">
        <v>59</v>
      </c>
      <c r="C52" s="25" t="s">
        <v>19</v>
      </c>
      <c r="D52" s="25" t="s">
        <v>20</v>
      </c>
      <c r="E52" s="25" t="s">
        <v>21</v>
      </c>
      <c r="F52" s="25" t="s">
        <v>52</v>
      </c>
      <c r="G52" s="25" t="s">
        <v>41</v>
      </c>
      <c r="H52" s="26" t="s">
        <v>10</v>
      </c>
      <c r="I52" s="10"/>
      <c r="J52" s="10"/>
      <c r="K52" s="10"/>
      <c r="L52" s="10"/>
      <c r="M52" s="10"/>
    </row>
    <row r="53" spans="1:13" x14ac:dyDescent="0.25">
      <c r="A53" s="96"/>
      <c r="B53" s="27"/>
      <c r="C53" s="28"/>
      <c r="D53" s="28"/>
      <c r="E53" s="28"/>
      <c r="F53" s="28"/>
      <c r="G53" s="43">
        <v>0</v>
      </c>
      <c r="H53" s="32">
        <f>IF(OR(AND(C53&gt;0,D53&gt;0),AND(E53&gt;0,D53&gt;0)),IF(E53&lt;=0,C53*Bjórframleiðsla!$B$15,E53)*D53/(1000*1000)*(365*24*60*60)/(Bjórframleiðsla!$B$11/1000*365)*(1-G53),F53*Bjórframleiðsla!$B$16/(Bjórframleiðsla!$B$11/1000*365)*(1-G53))</f>
        <v>0</v>
      </c>
      <c r="I53" s="10"/>
      <c r="J53" s="10"/>
      <c r="K53" s="10"/>
      <c r="L53" s="10"/>
      <c r="M53" s="10"/>
    </row>
    <row r="54" spans="1:13" x14ac:dyDescent="0.25">
      <c r="A54" s="96"/>
      <c r="B54" s="27"/>
      <c r="C54" s="28"/>
      <c r="D54" s="28"/>
      <c r="E54" s="28"/>
      <c r="F54" s="28"/>
      <c r="G54" s="43">
        <v>0</v>
      </c>
      <c r="H54" s="32">
        <f>IF(OR(AND(C54&gt;0,D54&gt;0),AND(E54&gt;0,D54&gt;0)),IF(E54&lt;=0,C54*Bjórframleiðsla!$B$15,E54)*D54/(1000*1000)*(365*24*60*60)/(Bjórframleiðsla!$B$11/1000*365)*(1-G54),F54*Bjórframleiðsla!$B$16/(Bjórframleiðsla!$B$11/1000*365)*(1-G54))</f>
        <v>0</v>
      </c>
      <c r="I54" s="10"/>
      <c r="J54" s="10"/>
      <c r="K54" s="10"/>
      <c r="L54" s="10"/>
      <c r="M54" s="10"/>
    </row>
    <row r="55" spans="1:13" x14ac:dyDescent="0.25">
      <c r="A55" s="96"/>
      <c r="B55" s="27"/>
      <c r="C55" s="28"/>
      <c r="D55" s="28"/>
      <c r="E55" s="28"/>
      <c r="F55" s="28"/>
      <c r="G55" s="43">
        <v>0</v>
      </c>
      <c r="H55" s="32">
        <f>IF(OR(AND(C55&gt;0,D55&gt;0),AND(E55&gt;0,D55&gt;0)),IF(E55&lt;=0,C55*Bjórframleiðsla!$B$15,E55)*D55/(1000*1000)*(365*24*60*60)/(Bjórframleiðsla!$B$11/1000*365)*(1-G55),F55*Bjórframleiðsla!$B$16/(Bjórframleiðsla!$B$11/1000*365)*(1-G55))</f>
        <v>0</v>
      </c>
      <c r="I55" s="10"/>
      <c r="J55" s="10"/>
      <c r="K55" s="10"/>
      <c r="L55" s="10"/>
      <c r="M55" s="10"/>
    </row>
    <row r="56" spans="1:13" ht="90" x14ac:dyDescent="0.25">
      <c r="A56" s="92" t="s">
        <v>60</v>
      </c>
      <c r="B56" s="25" t="s">
        <v>61</v>
      </c>
      <c r="C56" s="25" t="s">
        <v>19</v>
      </c>
      <c r="D56" s="25" t="s">
        <v>20</v>
      </c>
      <c r="E56" s="25" t="s">
        <v>21</v>
      </c>
      <c r="F56" s="25" t="s">
        <v>62</v>
      </c>
      <c r="G56" s="25" t="s">
        <v>41</v>
      </c>
      <c r="H56" s="26" t="s">
        <v>10</v>
      </c>
      <c r="I56" s="10"/>
      <c r="J56" s="10"/>
      <c r="K56" s="10"/>
      <c r="L56" s="10"/>
      <c r="M56" s="10"/>
    </row>
    <row r="57" spans="1:13" x14ac:dyDescent="0.25">
      <c r="A57" s="92"/>
      <c r="B57" s="34"/>
      <c r="C57" s="34"/>
      <c r="D57" s="34"/>
      <c r="E57" s="34"/>
      <c r="F57" s="34"/>
      <c r="G57" s="42">
        <v>0</v>
      </c>
      <c r="H57" s="36">
        <f>IF(OR(AND(C57&gt;0,D57&gt;0),AND(E57&gt;0,D57&gt;0)),IF(E57&lt;=0,C57/Landeldi!$B$15,E57)*D57/(1000*1000)*(365*24*60*60)/(Landeldi!$B$11/1000*365)*(1-G57),F57*Landeldi!$B$16/(Landeldi!$B$11/1000*365)*(1-G57))</f>
        <v>0</v>
      </c>
      <c r="I57" s="10"/>
      <c r="J57" s="10"/>
      <c r="K57" s="10"/>
      <c r="L57" s="10"/>
      <c r="M57" s="10"/>
    </row>
    <row r="58" spans="1:13" x14ac:dyDescent="0.25">
      <c r="A58" s="92"/>
      <c r="B58" s="34"/>
      <c r="C58" s="34"/>
      <c r="D58" s="34"/>
      <c r="E58" s="34"/>
      <c r="F58" s="34"/>
      <c r="G58" s="42">
        <v>0</v>
      </c>
      <c r="H58" s="36">
        <f>IF(OR(AND(C58&gt;0,D58&gt;0),AND(E58&gt;0,D58&gt;0)),IF(E58&lt;=0,C58/Landeldi!$B$15,E58)*D58/(1000*1000)*(365*24*60*60)/(Landeldi!$B$11/1000*365)*(1-G58),F58*Landeldi!$B$16/(Landeldi!$B$11/1000*365)*(1-G58))</f>
        <v>0</v>
      </c>
      <c r="I58" s="10"/>
      <c r="J58" s="10"/>
      <c r="K58" s="10"/>
      <c r="L58" s="10"/>
      <c r="M58" s="10"/>
    </row>
    <row r="59" spans="1:13" x14ac:dyDescent="0.25">
      <c r="A59" s="92"/>
      <c r="B59" s="34"/>
      <c r="C59" s="34"/>
      <c r="D59" s="34"/>
      <c r="E59" s="34"/>
      <c r="F59" s="34"/>
      <c r="G59" s="42">
        <v>0</v>
      </c>
      <c r="H59" s="36">
        <f>IF(OR(AND(C59&gt;0,D59&gt;0),AND(E59&gt;0,D59&gt;0)),IF(E59&lt;=0,C59/Landeldi!$B$15,E59)*D59/(1000*1000)*(365*24*60*60)/(Landeldi!$B$11/1000*365)*(1-G59),F59*Landeldi!$B$16/(Landeldi!$B$11/1000*365)*(1-G59))</f>
        <v>0</v>
      </c>
      <c r="I59" s="10"/>
      <c r="J59" s="10"/>
      <c r="K59" s="10"/>
      <c r="L59" s="10"/>
      <c r="M59" s="10"/>
    </row>
    <row r="60" spans="1:13" ht="90" customHeight="1" x14ac:dyDescent="0.25">
      <c r="A60" s="85" t="s">
        <v>63</v>
      </c>
      <c r="B60" s="25" t="s">
        <v>64</v>
      </c>
      <c r="C60" s="25"/>
      <c r="D60" s="25" t="s">
        <v>20</v>
      </c>
      <c r="E60" s="25" t="s">
        <v>21</v>
      </c>
      <c r="F60" s="25"/>
      <c r="G60" s="25" t="s">
        <v>41</v>
      </c>
      <c r="H60" s="62" t="s">
        <v>10</v>
      </c>
      <c r="I60" s="68" t="s">
        <v>65</v>
      </c>
      <c r="J60" s="10"/>
      <c r="K60" s="10"/>
      <c r="L60" s="10"/>
      <c r="M60" s="10"/>
    </row>
    <row r="61" spans="1:13" x14ac:dyDescent="0.25">
      <c r="A61" s="86"/>
      <c r="B61" s="34"/>
      <c r="C61" s="34"/>
      <c r="D61" s="34"/>
      <c r="E61" s="34"/>
      <c r="F61" s="34"/>
      <c r="G61" s="42">
        <v>0</v>
      </c>
      <c r="H61" s="36">
        <f>E61*D61/(1000*1000)*(365*24*60*60)/(60/1000*365)*(1-G61)</f>
        <v>0</v>
      </c>
      <c r="I61" s="10"/>
      <c r="J61" s="10"/>
      <c r="K61" s="10"/>
      <c r="L61" s="10"/>
      <c r="M61" s="10"/>
    </row>
    <row r="62" spans="1:13" x14ac:dyDescent="0.25">
      <c r="A62" s="86"/>
      <c r="B62" s="34"/>
      <c r="C62" s="34"/>
      <c r="D62" s="34"/>
      <c r="E62" s="34"/>
      <c r="F62" s="34"/>
      <c r="G62" s="42">
        <v>0</v>
      </c>
      <c r="H62" s="36">
        <f t="shared" ref="H62:H65" si="0">E62*D62/(1000*1000)*(365*24*60*60)/(60/1000*365)*(1-G62)</f>
        <v>0</v>
      </c>
      <c r="I62" s="10"/>
      <c r="J62" s="10"/>
      <c r="K62" s="10"/>
      <c r="L62" s="10"/>
      <c r="M62" s="10"/>
    </row>
    <row r="63" spans="1:13" x14ac:dyDescent="0.25">
      <c r="A63" s="86"/>
      <c r="B63" s="34"/>
      <c r="C63" s="34"/>
      <c r="D63" s="34"/>
      <c r="E63" s="34"/>
      <c r="F63" s="34"/>
      <c r="G63" s="42">
        <v>0</v>
      </c>
      <c r="H63" s="36">
        <f t="shared" si="0"/>
        <v>0</v>
      </c>
      <c r="I63" s="10"/>
      <c r="J63" s="10"/>
      <c r="K63" s="10"/>
      <c r="L63" s="10"/>
      <c r="M63" s="10"/>
    </row>
    <row r="64" spans="1:13" x14ac:dyDescent="0.25">
      <c r="A64" s="86"/>
      <c r="B64" s="34"/>
      <c r="C64" s="34"/>
      <c r="D64" s="34"/>
      <c r="E64" s="34"/>
      <c r="F64" s="34"/>
      <c r="G64" s="42">
        <v>0</v>
      </c>
      <c r="H64" s="36">
        <f t="shared" si="0"/>
        <v>0</v>
      </c>
      <c r="I64" s="10"/>
      <c r="J64" s="10"/>
      <c r="K64" s="10"/>
      <c r="L64" s="10"/>
      <c r="M64" s="10"/>
    </row>
    <row r="65" spans="1:13" ht="45" customHeight="1" x14ac:dyDescent="0.25">
      <c r="A65" s="87"/>
      <c r="B65" s="34"/>
      <c r="C65" s="34"/>
      <c r="D65" s="34"/>
      <c r="E65" s="34"/>
      <c r="F65" s="34"/>
      <c r="G65" s="42">
        <v>0</v>
      </c>
      <c r="H65" s="36">
        <f t="shared" si="0"/>
        <v>0</v>
      </c>
      <c r="I65" s="10"/>
      <c r="J65" s="10"/>
      <c r="K65" s="10"/>
      <c r="L65" s="10"/>
      <c r="M65" s="10"/>
    </row>
    <row r="66" spans="1:13" ht="15.75" thickBot="1" x14ac:dyDescent="0.3">
      <c r="A66" s="15"/>
      <c r="B66" s="34"/>
      <c r="C66" s="34"/>
      <c r="D66" s="34"/>
      <c r="E66" s="34"/>
      <c r="F66" s="34"/>
      <c r="G66" s="42" t="s">
        <v>66</v>
      </c>
      <c r="H66" s="36">
        <f>SUM(H61:H65)+SUM(H57:H59)+SUM(H53:H55)+SUM(H49:H51)+SUM(H40:H41)+SUM(H43:H44)+SUM(H46:H47)+SUM(H35:H37)+SUM(H31:H33)+SUM(H27:H29)+SUM(H21:H25)+SUM(H14:H19)+H12+H10+SUM(H4:H8)</f>
        <v>0</v>
      </c>
      <c r="I66" s="10"/>
      <c r="J66" s="10"/>
      <c r="K66" s="10"/>
      <c r="L66" s="10"/>
      <c r="M66" s="10"/>
    </row>
    <row r="67" spans="1:13" ht="15.75" thickTop="1" x14ac:dyDescent="0.25">
      <c r="A67" s="12"/>
      <c r="B67" s="10"/>
      <c r="C67" s="10"/>
      <c r="D67" s="10"/>
      <c r="E67" s="10"/>
      <c r="F67" s="10"/>
      <c r="G67" s="10"/>
      <c r="H67" s="13"/>
      <c r="I67" s="10"/>
      <c r="J67" s="10"/>
      <c r="K67" s="10"/>
      <c r="L67" s="10"/>
      <c r="M67" s="10"/>
    </row>
    <row r="68" spans="1:13" x14ac:dyDescent="0.25">
      <c r="A68" s="12"/>
      <c r="B68" s="10"/>
      <c r="C68" s="10"/>
      <c r="D68" s="10"/>
      <c r="E68" s="10"/>
      <c r="F68" s="10"/>
      <c r="G68" s="10"/>
      <c r="H68" s="14"/>
      <c r="I68" s="10"/>
      <c r="J68" s="10"/>
      <c r="K68" s="10"/>
      <c r="L68" s="10"/>
    </row>
    <row r="69" spans="1:13" x14ac:dyDescent="0.25">
      <c r="A69" s="12"/>
      <c r="B69" s="10"/>
      <c r="D69" s="10"/>
      <c r="E69" s="10"/>
      <c r="F69" s="10"/>
      <c r="G69" s="10"/>
      <c r="H69" s="14"/>
    </row>
    <row r="70" spans="1:13" ht="21" x14ac:dyDescent="0.25">
      <c r="A70" s="12"/>
      <c r="B70" s="41" t="s">
        <v>67</v>
      </c>
      <c r="C70" s="10"/>
      <c r="D70" s="10"/>
      <c r="E70" s="10"/>
      <c r="F70" s="10"/>
      <c r="G70" s="10"/>
      <c r="H70" s="14"/>
    </row>
    <row r="71" spans="1:13" ht="60" x14ac:dyDescent="0.25">
      <c r="A71" s="12"/>
      <c r="B71" s="25" t="s">
        <v>68</v>
      </c>
      <c r="C71" s="25" t="s">
        <v>69</v>
      </c>
      <c r="D71" s="25" t="s">
        <v>70</v>
      </c>
      <c r="E71" s="25" t="s">
        <v>71</v>
      </c>
      <c r="F71" s="25"/>
      <c r="G71" s="25"/>
      <c r="H71" s="26" t="s">
        <v>10</v>
      </c>
      <c r="I71" s="68" t="s">
        <v>72</v>
      </c>
    </row>
    <row r="72" spans="1:13" x14ac:dyDescent="0.25">
      <c r="B72" s="34"/>
      <c r="C72" s="28"/>
      <c r="D72" s="28"/>
      <c r="E72" s="28"/>
      <c r="F72" s="34"/>
      <c r="G72" s="34"/>
      <c r="H72" s="36">
        <f>C72*D72*E72</f>
        <v>0</v>
      </c>
    </row>
    <row r="73" spans="1:13" x14ac:dyDescent="0.25">
      <c r="B73" s="34"/>
      <c r="C73" s="28"/>
      <c r="D73" s="28"/>
      <c r="E73" s="28"/>
      <c r="F73" s="34"/>
      <c r="G73" s="34"/>
      <c r="H73" s="36">
        <f>IF(OR(AND(C73&gt;0,D73&gt;0),AND(E73&gt;0,D73&gt;0)),IF(E73&lt;=0,C73/Bjórframleiðsla!B29,E73)*D73/(1000*1000)*(365*24*60*60)/(Bjórframleiðsla!$B$11/1000*365),F73*Bjórframleiðsla!$B$16/(Bjórframleiðsla!$B$11/1000*365))</f>
        <v>0</v>
      </c>
    </row>
    <row r="74" spans="1:13" x14ac:dyDescent="0.25">
      <c r="B74" s="34"/>
      <c r="C74" s="28"/>
      <c r="D74" s="28"/>
      <c r="E74" s="28"/>
      <c r="F74" s="34"/>
      <c r="G74" s="34"/>
      <c r="H74" s="36">
        <f>IF(OR(AND(C74&gt;0,D74&gt;0),AND(E74&gt;0,D74&gt;0)),IF(E74&lt;=0,C74/Bjórframleiðsla!B30,E74)*D74/(1000*1000)*(365*24*60*60)/(Bjórframleiðsla!$B$11/1000*365),F74*Bjórframleiðsla!$B$16/(Bjórframleiðsla!$B$11/1000*365))</f>
        <v>0</v>
      </c>
    </row>
  </sheetData>
  <mergeCells count="21">
    <mergeCell ref="B45:H45"/>
    <mergeCell ref="A60:A65"/>
    <mergeCell ref="I1:J1"/>
    <mergeCell ref="A13:A19"/>
    <mergeCell ref="C1:G1"/>
    <mergeCell ref="A56:A59"/>
    <mergeCell ref="A1:A2"/>
    <mergeCell ref="B1:B2"/>
    <mergeCell ref="H1:H2"/>
    <mergeCell ref="A52:A55"/>
    <mergeCell ref="A9:A12"/>
    <mergeCell ref="A3:A8"/>
    <mergeCell ref="A38:A47"/>
    <mergeCell ref="A48:A51"/>
    <mergeCell ref="A30:A33"/>
    <mergeCell ref="I13:I18"/>
    <mergeCell ref="A34:A37"/>
    <mergeCell ref="A20:A25"/>
    <mergeCell ref="A26:A29"/>
    <mergeCell ref="B39:H39"/>
    <mergeCell ref="B42:H42"/>
  </mergeCells>
  <conditionalFormatting sqref="H4:H8 H12 H21:H25 H27:H29 H31:H33 H35:H37 H49:H51 H53:H55 H57:H59">
    <cfRule type="cellIs" dxfId="7" priority="27" operator="greaterThan">
      <formula>0</formula>
    </cfRule>
  </conditionalFormatting>
  <conditionalFormatting sqref="H10">
    <cfRule type="cellIs" dxfId="6" priority="24" operator="greaterThan">
      <formula>0</formula>
    </cfRule>
  </conditionalFormatting>
  <conditionalFormatting sqref="H14:H19">
    <cfRule type="cellIs" dxfId="5" priority="12" operator="greaterThan">
      <formula>0</formula>
    </cfRule>
  </conditionalFormatting>
  <conditionalFormatting sqref="H40:H41">
    <cfRule type="cellIs" dxfId="4" priority="7" operator="greaterThan">
      <formula>0</formula>
    </cfRule>
  </conditionalFormatting>
  <conditionalFormatting sqref="H43:H44">
    <cfRule type="cellIs" dxfId="3" priority="1" operator="greaterThan">
      <formula>0</formula>
    </cfRule>
  </conditionalFormatting>
  <conditionalFormatting sqref="H46:H47">
    <cfRule type="cellIs" dxfId="2" priority="2" operator="greaterThan">
      <formula>0</formula>
    </cfRule>
  </conditionalFormatting>
  <conditionalFormatting sqref="H61:H66">
    <cfRule type="cellIs" dxfId="1" priority="11" operator="greaterThan">
      <formula>0</formula>
    </cfRule>
  </conditionalFormatting>
  <conditionalFormatting sqref="H72:H74">
    <cfRule type="cellIs" dxfId="0" priority="25" operator="greaterThan">
      <formula>0</formula>
    </cfRule>
  </conditionalFormatting>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B262-93E3-4B3E-8E73-6D9F1E23DB3C}">
  <sheetPr>
    <tabColor rgb="FFFF5050"/>
  </sheetPr>
  <dimension ref="A1:I21"/>
  <sheetViews>
    <sheetView workbookViewId="0">
      <selection activeCell="A14" sqref="A14"/>
    </sheetView>
  </sheetViews>
  <sheetFormatPr defaultRowHeight="15" x14ac:dyDescent="0.25"/>
  <cols>
    <col min="1" max="1" width="41" customWidth="1"/>
    <col min="2" max="2" width="14.5703125" customWidth="1"/>
    <col min="3" max="3" width="13.140625" bestFit="1" customWidth="1"/>
    <col min="5" max="5" width="13.28515625" bestFit="1" customWidth="1"/>
    <col min="6" max="6" width="12" bestFit="1" customWidth="1"/>
  </cols>
  <sheetData>
    <row r="1" spans="1:9" ht="15.75" x14ac:dyDescent="0.25">
      <c r="A1" s="16"/>
      <c r="E1" s="1"/>
      <c r="H1" s="1"/>
      <c r="I1" s="17"/>
    </row>
    <row r="2" spans="1:9" x14ac:dyDescent="0.25">
      <c r="A2" s="1"/>
      <c r="F2" s="1"/>
    </row>
    <row r="3" spans="1:9" x14ac:dyDescent="0.25">
      <c r="B3" s="18"/>
      <c r="C3" s="18"/>
    </row>
    <row r="5" spans="1:9" x14ac:dyDescent="0.25">
      <c r="A5" s="1"/>
    </row>
    <row r="6" spans="1:9" x14ac:dyDescent="0.25">
      <c r="A6" s="19"/>
    </row>
    <row r="9" spans="1:9" x14ac:dyDescent="0.25">
      <c r="F9" s="18"/>
    </row>
    <row r="11" spans="1:9" x14ac:dyDescent="0.25">
      <c r="A11" s="47" t="s">
        <v>73</v>
      </c>
      <c r="B11" s="47" t="s">
        <v>74</v>
      </c>
      <c r="C11" s="47" t="s">
        <v>75</v>
      </c>
      <c r="D11" s="2" t="s">
        <v>76</v>
      </c>
    </row>
    <row r="12" spans="1:9" x14ac:dyDescent="0.25">
      <c r="A12" s="47" t="s">
        <v>77</v>
      </c>
      <c r="B12" s="47">
        <v>60</v>
      </c>
      <c r="C12" s="47" t="s">
        <v>78</v>
      </c>
      <c r="D12" t="s">
        <v>79</v>
      </c>
    </row>
    <row r="13" spans="1:9" x14ac:dyDescent="0.25">
      <c r="A13" s="49" t="s">
        <v>80</v>
      </c>
      <c r="B13" s="47">
        <f>(2.5+2)/2</f>
        <v>2.25</v>
      </c>
      <c r="C13" s="47" t="s">
        <v>81</v>
      </c>
      <c r="D13" t="s">
        <v>82</v>
      </c>
    </row>
    <row r="14" spans="1:9" ht="16.5" customHeight="1" x14ac:dyDescent="0.25">
      <c r="A14" s="49" t="s">
        <v>83</v>
      </c>
      <c r="B14" s="47">
        <v>5</v>
      </c>
      <c r="C14" s="47" t="s">
        <v>81</v>
      </c>
      <c r="D14" t="s">
        <v>84</v>
      </c>
    </row>
    <row r="15" spans="1:9" x14ac:dyDescent="0.25">
      <c r="A15" s="47"/>
      <c r="B15" s="47"/>
      <c r="C15" s="47"/>
    </row>
    <row r="16" spans="1:9" x14ac:dyDescent="0.25">
      <c r="A16" s="47"/>
      <c r="B16" s="47"/>
      <c r="C16" s="47"/>
    </row>
    <row r="21" spans="8:8" x14ac:dyDescent="0.25">
      <c r="H21" s="64"/>
    </row>
  </sheetData>
  <sheetProtection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55729-1DC7-4E57-8050-5E744F63A1DB}">
  <sheetPr>
    <tabColor rgb="FFFF5050"/>
  </sheetPr>
  <dimension ref="A1:I16"/>
  <sheetViews>
    <sheetView workbookViewId="0">
      <selection activeCell="A32" sqref="A32"/>
    </sheetView>
  </sheetViews>
  <sheetFormatPr defaultRowHeight="15" x14ac:dyDescent="0.25"/>
  <cols>
    <col min="1" max="1" width="41.5703125" customWidth="1"/>
    <col min="2" max="2" width="10.42578125" customWidth="1"/>
    <col min="3" max="3" width="21.5703125" customWidth="1"/>
  </cols>
  <sheetData>
    <row r="1" spans="1:9" ht="15.75" x14ac:dyDescent="0.25">
      <c r="A1" s="16"/>
      <c r="E1" s="1"/>
      <c r="H1" s="1"/>
      <c r="I1" s="17"/>
    </row>
    <row r="2" spans="1:9" x14ac:dyDescent="0.25">
      <c r="A2" s="1"/>
      <c r="F2" s="1"/>
    </row>
    <row r="3" spans="1:9" x14ac:dyDescent="0.25">
      <c r="B3" s="18"/>
      <c r="C3" s="18"/>
    </row>
    <row r="5" spans="1:9" x14ac:dyDescent="0.25">
      <c r="A5" s="1"/>
    </row>
    <row r="6" spans="1:9" x14ac:dyDescent="0.25">
      <c r="A6" s="19"/>
    </row>
    <row r="9" spans="1:9" x14ac:dyDescent="0.25">
      <c r="E9" s="19"/>
      <c r="F9" s="18"/>
    </row>
    <row r="10" spans="1:9" x14ac:dyDescent="0.25">
      <c r="A10" s="47" t="s">
        <v>73</v>
      </c>
      <c r="B10" s="47" t="s">
        <v>74</v>
      </c>
      <c r="C10" s="47" t="s">
        <v>75</v>
      </c>
      <c r="D10" s="2" t="s">
        <v>76</v>
      </c>
    </row>
    <row r="11" spans="1:9" x14ac:dyDescent="0.25">
      <c r="A11" s="47" t="s">
        <v>77</v>
      </c>
      <c r="B11" s="47">
        <v>60</v>
      </c>
      <c r="C11" s="47" t="s">
        <v>78</v>
      </c>
      <c r="D11" t="s">
        <v>79</v>
      </c>
    </row>
    <row r="12" spans="1:9" x14ac:dyDescent="0.25">
      <c r="A12" s="49" t="s">
        <v>80</v>
      </c>
      <c r="B12" s="47">
        <f>(2.5+2)/2</f>
        <v>2.25</v>
      </c>
      <c r="C12" s="47" t="s">
        <v>81</v>
      </c>
      <c r="D12" t="s">
        <v>82</v>
      </c>
    </row>
    <row r="13" spans="1:9" x14ac:dyDescent="0.25">
      <c r="A13" s="49" t="s">
        <v>83</v>
      </c>
      <c r="B13" s="47">
        <v>5</v>
      </c>
      <c r="C13" s="47" t="s">
        <v>81</v>
      </c>
      <c r="D13" t="s">
        <v>84</v>
      </c>
    </row>
    <row r="14" spans="1:9" x14ac:dyDescent="0.25">
      <c r="A14" s="47"/>
      <c r="B14" s="47"/>
      <c r="C14" s="47"/>
    </row>
    <row r="15" spans="1:9" x14ac:dyDescent="0.25">
      <c r="A15" s="47"/>
      <c r="B15" s="47"/>
      <c r="C15" s="47"/>
    </row>
    <row r="16" spans="1:9" x14ac:dyDescent="0.25">
      <c r="A16" s="47"/>
      <c r="B16" s="47"/>
      <c r="C16" s="4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9EE8-0F09-46AB-8EBB-C9012279D69C}">
  <sheetPr>
    <tabColor rgb="FFFF5050"/>
  </sheetPr>
  <dimension ref="A1:H21"/>
  <sheetViews>
    <sheetView topLeftCell="A8" workbookViewId="0">
      <selection activeCell="C42" sqref="C42"/>
    </sheetView>
  </sheetViews>
  <sheetFormatPr defaultRowHeight="15" x14ac:dyDescent="0.25"/>
  <cols>
    <col min="1" max="1" width="40.85546875" customWidth="1"/>
    <col min="2" max="2" width="14.5703125" customWidth="1"/>
    <col min="3" max="3" width="22.7109375" customWidth="1"/>
    <col min="5" max="5" width="13.28515625" bestFit="1" customWidth="1"/>
    <col min="6" max="6" width="12" bestFit="1" customWidth="1"/>
  </cols>
  <sheetData>
    <row r="1" spans="1:8" ht="15.75" x14ac:dyDescent="0.25">
      <c r="A1" s="16"/>
      <c r="E1" s="1"/>
    </row>
    <row r="2" spans="1:8" x14ac:dyDescent="0.25">
      <c r="A2" s="1"/>
    </row>
    <row r="3" spans="1:8" ht="14.45" customHeight="1" x14ac:dyDescent="0.25">
      <c r="A3" s="104" t="s">
        <v>85</v>
      </c>
      <c r="B3" s="104"/>
      <c r="C3" s="104"/>
      <c r="D3" s="104"/>
      <c r="E3" s="104"/>
      <c r="F3" s="104"/>
      <c r="G3" s="104"/>
    </row>
    <row r="4" spans="1:8" x14ac:dyDescent="0.25">
      <c r="A4" s="104"/>
      <c r="B4" s="104"/>
      <c r="C4" s="104"/>
      <c r="D4" s="104"/>
      <c r="E4" s="104"/>
      <c r="F4" s="104"/>
      <c r="G4" s="104"/>
    </row>
    <row r="5" spans="1:8" ht="14.45" customHeight="1" x14ac:dyDescent="0.25">
      <c r="A5" s="104"/>
      <c r="B5" s="104"/>
      <c r="C5" s="104"/>
      <c r="D5" s="104"/>
      <c r="E5" s="104"/>
      <c r="F5" s="104"/>
      <c r="G5" s="104"/>
    </row>
    <row r="6" spans="1:8" x14ac:dyDescent="0.25">
      <c r="A6" s="104"/>
      <c r="B6" s="104"/>
      <c r="C6" s="104"/>
      <c r="D6" s="104"/>
      <c r="E6" s="104"/>
      <c r="F6" s="104"/>
      <c r="G6" s="104"/>
    </row>
    <row r="7" spans="1:8" ht="18" customHeight="1" x14ac:dyDescent="0.25">
      <c r="A7" s="104"/>
      <c r="B7" s="104"/>
      <c r="C7" s="104"/>
      <c r="D7" s="104"/>
      <c r="E7" s="104"/>
      <c r="F7" s="104"/>
      <c r="G7" s="104"/>
    </row>
    <row r="8" spans="1:8" x14ac:dyDescent="0.25">
      <c r="A8" s="66"/>
      <c r="B8" s="66"/>
      <c r="C8" s="66"/>
    </row>
    <row r="10" spans="1:8" ht="15" customHeight="1" x14ac:dyDescent="0.25">
      <c r="A10" s="47" t="s">
        <v>73</v>
      </c>
      <c r="B10" s="53" t="s">
        <v>74</v>
      </c>
      <c r="C10" s="53" t="s">
        <v>75</v>
      </c>
      <c r="D10" s="53" t="s">
        <v>86</v>
      </c>
    </row>
    <row r="11" spans="1:8" ht="18.75" customHeight="1" x14ac:dyDescent="0.25">
      <c r="A11" s="47" t="s">
        <v>77</v>
      </c>
      <c r="B11" s="53">
        <v>60</v>
      </c>
      <c r="C11" s="53" t="s">
        <v>78</v>
      </c>
      <c r="D11" t="s">
        <v>79</v>
      </c>
    </row>
    <row r="12" spans="1:8" x14ac:dyDescent="0.25">
      <c r="A12" s="49" t="s">
        <v>80</v>
      </c>
      <c r="B12" s="53">
        <f>(2.5+2)/2</f>
        <v>2.25</v>
      </c>
      <c r="C12" s="53" t="s">
        <v>81</v>
      </c>
      <c r="D12" t="s">
        <v>87</v>
      </c>
    </row>
    <row r="13" spans="1:8" ht="18.75" customHeight="1" x14ac:dyDescent="0.25">
      <c r="A13" s="49" t="s">
        <v>83</v>
      </c>
      <c r="B13" s="53">
        <v>5</v>
      </c>
      <c r="C13" s="53" t="s">
        <v>81</v>
      </c>
      <c r="D13" t="s">
        <v>84</v>
      </c>
    </row>
    <row r="14" spans="1:8" x14ac:dyDescent="0.25">
      <c r="A14" s="54" t="s">
        <v>88</v>
      </c>
      <c r="B14" s="53">
        <v>2</v>
      </c>
      <c r="C14" s="53"/>
      <c r="D14" t="s">
        <v>89</v>
      </c>
    </row>
    <row r="15" spans="1:8" x14ac:dyDescent="0.25">
      <c r="A15" s="47"/>
      <c r="B15" s="47"/>
      <c r="C15" s="47"/>
      <c r="D15" t="s">
        <v>90</v>
      </c>
    </row>
    <row r="16" spans="1:8" x14ac:dyDescent="0.25">
      <c r="A16" s="47"/>
      <c r="B16" s="47"/>
      <c r="C16" s="47"/>
      <c r="D16" s="65"/>
      <c r="E16" s="65"/>
      <c r="F16" s="65"/>
      <c r="G16" s="65"/>
      <c r="H16" s="65"/>
    </row>
    <row r="17" spans="1:3" x14ac:dyDescent="0.25">
      <c r="A17" s="6"/>
      <c r="B17" s="6"/>
      <c r="C17" s="6"/>
    </row>
    <row r="18" spans="1:3" x14ac:dyDescent="0.25">
      <c r="A18" s="6"/>
      <c r="B18" s="6"/>
      <c r="C18" s="6"/>
    </row>
    <row r="21" spans="1:3" x14ac:dyDescent="0.25">
      <c r="A21" s="6"/>
    </row>
  </sheetData>
  <mergeCells count="1">
    <mergeCell ref="A3:G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6B3BA-DA16-4F3D-B5A9-48B36FD1B45D}">
  <sheetPr>
    <tabColor rgb="FFFF5050"/>
  </sheetPr>
  <dimension ref="A1:H19"/>
  <sheetViews>
    <sheetView workbookViewId="0">
      <selection activeCell="A7" sqref="A7"/>
    </sheetView>
  </sheetViews>
  <sheetFormatPr defaultRowHeight="15" x14ac:dyDescent="0.25"/>
  <cols>
    <col min="1" max="1" width="31.140625" customWidth="1"/>
    <col min="3" max="3" width="19.42578125" bestFit="1" customWidth="1"/>
    <col min="6" max="6" width="12" bestFit="1" customWidth="1"/>
  </cols>
  <sheetData>
    <row r="1" spans="1:8" ht="15.75" x14ac:dyDescent="0.25">
      <c r="A1" s="16"/>
      <c r="E1" s="1"/>
      <c r="H1" s="1"/>
    </row>
    <row r="2" spans="1:8" x14ac:dyDescent="0.25">
      <c r="A2" s="1"/>
    </row>
    <row r="6" spans="1:8" x14ac:dyDescent="0.25">
      <c r="F6" s="19"/>
    </row>
    <row r="7" spans="1:8" x14ac:dyDescent="0.25">
      <c r="A7" s="71" t="s">
        <v>91</v>
      </c>
      <c r="B7" s="69"/>
      <c r="C7" s="69"/>
      <c r="D7" s="69"/>
      <c r="E7" s="69"/>
      <c r="F7" s="69"/>
      <c r="G7" s="69"/>
      <c r="H7" s="69"/>
    </row>
    <row r="10" spans="1:8" x14ac:dyDescent="0.25">
      <c r="A10" s="48" t="s">
        <v>73</v>
      </c>
      <c r="B10" s="48" t="s">
        <v>74</v>
      </c>
      <c r="C10" s="48" t="s">
        <v>75</v>
      </c>
    </row>
    <row r="11" spans="1:8" x14ac:dyDescent="0.25">
      <c r="A11" s="47" t="s">
        <v>77</v>
      </c>
      <c r="B11" s="47">
        <v>60</v>
      </c>
      <c r="C11" s="47" t="s">
        <v>78</v>
      </c>
    </row>
    <row r="12" spans="1:8" ht="18" customHeight="1" x14ac:dyDescent="0.25">
      <c r="A12" s="49" t="s">
        <v>80</v>
      </c>
      <c r="B12" s="47">
        <v>1.4</v>
      </c>
      <c r="C12" s="47" t="s">
        <v>81</v>
      </c>
    </row>
    <row r="13" spans="1:8" x14ac:dyDescent="0.25">
      <c r="A13" s="49" t="s">
        <v>92</v>
      </c>
      <c r="B13" s="47">
        <f>(10+25)/2</f>
        <v>17.5</v>
      </c>
      <c r="C13" s="47" t="s">
        <v>93</v>
      </c>
      <c r="D13" t="s">
        <v>94</v>
      </c>
      <c r="F13" s="21"/>
    </row>
    <row r="14" spans="1:8" x14ac:dyDescent="0.25">
      <c r="A14" s="47" t="s">
        <v>95</v>
      </c>
      <c r="B14" s="47">
        <v>1</v>
      </c>
      <c r="C14" s="47" t="s">
        <v>96</v>
      </c>
      <c r="D14" t="s">
        <v>79</v>
      </c>
    </row>
    <row r="15" spans="1:8" x14ac:dyDescent="0.25">
      <c r="A15" s="47" t="s">
        <v>97</v>
      </c>
      <c r="B15" s="47">
        <v>0.2</v>
      </c>
      <c r="C15" s="47" t="s">
        <v>98</v>
      </c>
      <c r="D15" t="s">
        <v>79</v>
      </c>
    </row>
    <row r="16" spans="1:8" x14ac:dyDescent="0.25">
      <c r="A16" s="47"/>
      <c r="B16" s="47"/>
      <c r="C16" s="47"/>
    </row>
    <row r="17" spans="1:3" ht="15.75" customHeight="1" x14ac:dyDescent="0.25">
      <c r="A17" s="47"/>
      <c r="B17" s="47"/>
      <c r="C17" s="47"/>
    </row>
    <row r="19" spans="1:3" x14ac:dyDescent="0.25">
      <c r="A19" s="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F436-E5FE-4C37-80E1-8667BBAE7FD7}">
  <sheetPr>
    <tabColor rgb="FFFF5050"/>
  </sheetPr>
  <dimension ref="A1:H18"/>
  <sheetViews>
    <sheetView workbookViewId="0">
      <selection activeCell="H33" sqref="H33"/>
    </sheetView>
  </sheetViews>
  <sheetFormatPr defaultRowHeight="15" x14ac:dyDescent="0.25"/>
  <cols>
    <col min="1" max="1" width="23.5703125" customWidth="1"/>
    <col min="2" max="2" width="10" customWidth="1"/>
    <col min="3" max="3" width="19.42578125" bestFit="1" customWidth="1"/>
    <col min="5" max="5" width="13.28515625" bestFit="1" customWidth="1"/>
    <col min="6" max="6" width="12" bestFit="1" customWidth="1"/>
  </cols>
  <sheetData>
    <row r="1" spans="1:8" ht="15.75" x14ac:dyDescent="0.25">
      <c r="A1" s="16"/>
      <c r="E1" s="1"/>
      <c r="H1" s="1"/>
    </row>
    <row r="2" spans="1:8" x14ac:dyDescent="0.25">
      <c r="A2" s="1"/>
    </row>
    <row r="6" spans="1:8" x14ac:dyDescent="0.25">
      <c r="A6" s="1"/>
      <c r="E6" s="19"/>
      <c r="F6" s="19"/>
    </row>
    <row r="7" spans="1:8" x14ac:dyDescent="0.25">
      <c r="B7" s="20"/>
    </row>
    <row r="8" spans="1:8" x14ac:dyDescent="0.25">
      <c r="B8" s="20"/>
    </row>
    <row r="10" spans="1:8" x14ac:dyDescent="0.25">
      <c r="A10" s="48" t="s">
        <v>73</v>
      </c>
      <c r="B10" s="48" t="s">
        <v>74</v>
      </c>
      <c r="C10" s="48" t="s">
        <v>75</v>
      </c>
    </row>
    <row r="11" spans="1:8" x14ac:dyDescent="0.25">
      <c r="A11" s="47" t="s">
        <v>77</v>
      </c>
      <c r="B11" s="47">
        <v>60</v>
      </c>
      <c r="C11" s="47" t="s">
        <v>78</v>
      </c>
    </row>
    <row r="12" spans="1:8" x14ac:dyDescent="0.25">
      <c r="A12" s="49" t="s">
        <v>100</v>
      </c>
      <c r="B12" s="47">
        <v>1.4</v>
      </c>
      <c r="C12" s="47" t="s">
        <v>81</v>
      </c>
      <c r="D12" t="s">
        <v>101</v>
      </c>
    </row>
    <row r="13" spans="1:8" x14ac:dyDescent="0.25">
      <c r="A13" s="49" t="s">
        <v>92</v>
      </c>
      <c r="B13" s="47">
        <f>(30+15)/2</f>
        <v>22.5</v>
      </c>
      <c r="C13" s="47" t="s">
        <v>93</v>
      </c>
      <c r="D13" t="s">
        <v>102</v>
      </c>
    </row>
    <row r="14" spans="1:8" x14ac:dyDescent="0.25">
      <c r="A14" s="47" t="s">
        <v>95</v>
      </c>
      <c r="B14" s="47">
        <v>1.4</v>
      </c>
      <c r="C14" s="47" t="s">
        <v>96</v>
      </c>
      <c r="D14" t="s">
        <v>79</v>
      </c>
    </row>
    <row r="15" spans="1:8" x14ac:dyDescent="0.25">
      <c r="A15" s="47" t="s">
        <v>97</v>
      </c>
      <c r="B15" s="47">
        <v>0.2</v>
      </c>
      <c r="C15" s="47" t="s">
        <v>98</v>
      </c>
      <c r="D15" t="s">
        <v>79</v>
      </c>
    </row>
    <row r="16" spans="1:8" x14ac:dyDescent="0.25">
      <c r="A16" s="47"/>
      <c r="B16" s="47"/>
      <c r="C16" s="47"/>
    </row>
    <row r="17" spans="1:3" x14ac:dyDescent="0.25">
      <c r="A17" s="47"/>
      <c r="B17" s="47"/>
      <c r="C17" s="47"/>
    </row>
    <row r="18" spans="1:3" x14ac:dyDescent="0.25">
      <c r="A18" s="47"/>
      <c r="B18" s="47"/>
      <c r="C18" s="4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4675-4B0C-4677-B096-34D1E6CEC41F}">
  <sheetPr>
    <tabColor rgb="FFFF5050"/>
  </sheetPr>
  <dimension ref="A1:H17"/>
  <sheetViews>
    <sheetView workbookViewId="0">
      <selection activeCell="B22" sqref="B22"/>
    </sheetView>
  </sheetViews>
  <sheetFormatPr defaultRowHeight="15" x14ac:dyDescent="0.25"/>
  <cols>
    <col min="1" max="1" width="24.85546875" customWidth="1"/>
    <col min="2" max="2" width="11.140625" customWidth="1"/>
    <col min="3" max="3" width="19.42578125" bestFit="1" customWidth="1"/>
    <col min="5" max="6" width="12" bestFit="1" customWidth="1"/>
  </cols>
  <sheetData>
    <row r="1" spans="1:8" ht="15.75" x14ac:dyDescent="0.25">
      <c r="A1" s="16"/>
      <c r="E1" s="1"/>
      <c r="H1" s="1"/>
    </row>
    <row r="2" spans="1:8" x14ac:dyDescent="0.25">
      <c r="A2" s="1"/>
    </row>
    <row r="6" spans="1:8" x14ac:dyDescent="0.25">
      <c r="A6" s="1"/>
    </row>
    <row r="7" spans="1:8" x14ac:dyDescent="0.25">
      <c r="B7" s="20"/>
      <c r="E7" s="22"/>
    </row>
    <row r="8" spans="1:8" x14ac:dyDescent="0.25">
      <c r="B8" s="20"/>
      <c r="E8" s="22"/>
    </row>
    <row r="10" spans="1:8" x14ac:dyDescent="0.25">
      <c r="A10" s="48" t="s">
        <v>73</v>
      </c>
      <c r="B10" s="48" t="s">
        <v>74</v>
      </c>
      <c r="C10" s="48" t="s">
        <v>75</v>
      </c>
    </row>
    <row r="11" spans="1:8" x14ac:dyDescent="0.25">
      <c r="A11" s="47" t="s">
        <v>77</v>
      </c>
      <c r="B11" s="47">
        <v>60</v>
      </c>
      <c r="C11" s="47" t="s">
        <v>78</v>
      </c>
    </row>
    <row r="12" spans="1:8" x14ac:dyDescent="0.25">
      <c r="A12" s="49" t="s">
        <v>100</v>
      </c>
      <c r="B12" s="47">
        <v>1.6</v>
      </c>
      <c r="C12" s="47" t="s">
        <v>103</v>
      </c>
      <c r="D12" t="s">
        <v>104</v>
      </c>
    </row>
    <row r="13" spans="1:8" x14ac:dyDescent="0.25">
      <c r="A13" s="49" t="s">
        <v>92</v>
      </c>
      <c r="B13" s="47">
        <v>115</v>
      </c>
      <c r="C13" s="47" t="s">
        <v>93</v>
      </c>
      <c r="D13" t="s">
        <v>105</v>
      </c>
    </row>
    <row r="14" spans="1:8" x14ac:dyDescent="0.25">
      <c r="A14" s="47" t="s">
        <v>95</v>
      </c>
      <c r="B14" s="47">
        <v>9</v>
      </c>
      <c r="C14" s="47" t="s">
        <v>96</v>
      </c>
      <c r="D14" t="s">
        <v>79</v>
      </c>
    </row>
    <row r="15" spans="1:8" x14ac:dyDescent="0.25">
      <c r="A15" s="47" t="s">
        <v>97</v>
      </c>
      <c r="B15" s="47">
        <v>1</v>
      </c>
      <c r="C15" s="47" t="s">
        <v>98</v>
      </c>
      <c r="D15" t="s">
        <v>79</v>
      </c>
    </row>
    <row r="16" spans="1:8" x14ac:dyDescent="0.25">
      <c r="A16" s="49"/>
      <c r="B16" s="47"/>
      <c r="C16" s="47"/>
    </row>
    <row r="17" spans="1:3" x14ac:dyDescent="0.25">
      <c r="A17" s="47"/>
      <c r="B17" s="47"/>
      <c r="C17" s="4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EED0-0B13-4DDF-ADD5-F4709A2BB33D}">
  <sheetPr>
    <tabColor rgb="FFFF5050"/>
  </sheetPr>
  <dimension ref="A1:M17"/>
  <sheetViews>
    <sheetView workbookViewId="0">
      <selection activeCell="B25" sqref="B25"/>
    </sheetView>
  </sheetViews>
  <sheetFormatPr defaultRowHeight="15" x14ac:dyDescent="0.25"/>
  <cols>
    <col min="1" max="1" width="17.140625" customWidth="1"/>
    <col min="2" max="2" width="18.140625" customWidth="1"/>
    <col min="3" max="3" width="19.7109375" customWidth="1"/>
    <col min="5" max="5" width="11" bestFit="1" customWidth="1"/>
  </cols>
  <sheetData>
    <row r="1" spans="1:13" ht="15.75" x14ac:dyDescent="0.25">
      <c r="A1" s="16"/>
      <c r="E1" s="1"/>
      <c r="H1" s="1"/>
      <c r="M1" s="1"/>
    </row>
    <row r="2" spans="1:13" x14ac:dyDescent="0.25">
      <c r="A2" s="1"/>
    </row>
    <row r="6" spans="1:13" x14ac:dyDescent="0.25">
      <c r="D6" s="1"/>
    </row>
    <row r="8" spans="1:13" x14ac:dyDescent="0.25">
      <c r="F8" s="22"/>
    </row>
    <row r="10" spans="1:13" x14ac:dyDescent="0.25">
      <c r="A10" s="48" t="s">
        <v>73</v>
      </c>
      <c r="B10" s="48" t="s">
        <v>74</v>
      </c>
      <c r="C10" s="48" t="s">
        <v>75</v>
      </c>
    </row>
    <row r="11" spans="1:13" x14ac:dyDescent="0.25">
      <c r="A11" s="47" t="s">
        <v>77</v>
      </c>
      <c r="B11" s="47">
        <v>60</v>
      </c>
      <c r="C11" s="47" t="s">
        <v>78</v>
      </c>
    </row>
    <row r="12" spans="1:13" x14ac:dyDescent="0.25">
      <c r="A12" s="49" t="s">
        <v>106</v>
      </c>
      <c r="B12" s="47">
        <v>1.6</v>
      </c>
      <c r="C12" s="47" t="s">
        <v>81</v>
      </c>
      <c r="D12" t="s">
        <v>79</v>
      </c>
    </row>
    <row r="13" spans="1:13" x14ac:dyDescent="0.25">
      <c r="A13" s="49" t="s">
        <v>107</v>
      </c>
      <c r="B13" s="47">
        <v>2</v>
      </c>
      <c r="C13" s="47" t="s">
        <v>93</v>
      </c>
      <c r="D13" t="s">
        <v>108</v>
      </c>
    </row>
    <row r="14" spans="1:13" x14ac:dyDescent="0.25">
      <c r="A14" s="47" t="s">
        <v>95</v>
      </c>
      <c r="B14" s="47">
        <v>0.6</v>
      </c>
      <c r="C14" s="47" t="s">
        <v>96</v>
      </c>
      <c r="D14" t="s">
        <v>79</v>
      </c>
    </row>
    <row r="15" spans="1:13" x14ac:dyDescent="0.25">
      <c r="A15" s="47" t="s">
        <v>97</v>
      </c>
      <c r="B15" s="47">
        <v>0.1</v>
      </c>
      <c r="C15" s="47" t="s">
        <v>98</v>
      </c>
      <c r="D15" t="s">
        <v>79</v>
      </c>
    </row>
    <row r="16" spans="1:13" x14ac:dyDescent="0.25">
      <c r="A16" s="47"/>
      <c r="B16" s="47"/>
      <c r="C16" s="47"/>
    </row>
    <row r="17" spans="1:3" x14ac:dyDescent="0.25">
      <c r="A17" s="47"/>
      <c r="B17" s="47"/>
      <c r="C17" s="4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kPoint document" ma:contentTypeID="0x010100C18139275C474FD78397B2DE338CEF7600D3D99CF661DCC74EB95FD964DECEF759" ma:contentTypeVersion="14" ma:contentTypeDescription="Creates a new WorkPoint document" ma:contentTypeScope="" ma:versionID="ffe892ea0438789eb6594e90a87670e7">
  <xsd:schema xmlns:xsd="http://www.w3.org/2001/XMLSchema" xmlns:xs="http://www.w3.org/2001/XMLSchema" xmlns:p="http://schemas.microsoft.com/office/2006/metadata/properties" xmlns:ns1="http://schemas.microsoft.com/sharepoint/v3" xmlns:ns2="bcbf098e-9cf7-403e-bd79-56d3a600893b" xmlns:ns4="c4503bd2-ad4e-4fda-ac19-fb6493ccda66" xmlns:ns5="47e30221-27b8-4fdc-9cc4-a43b41677194" targetNamespace="http://schemas.microsoft.com/office/2006/metadata/properties" ma:root="true" ma:fieldsID="bcd6c8295d151e28a333054e02968d5e" ns1:_="" ns2:_="" ns4:_="" ns5:_="">
    <xsd:import namespace="http://schemas.microsoft.com/sharepoint/v3"/>
    <xsd:import namespace="bcbf098e-9cf7-403e-bd79-56d3a600893b"/>
    <xsd:import namespace="c4503bd2-ad4e-4fda-ac19-fb6493ccda66"/>
    <xsd:import namespace="47e30221-27b8-4fdc-9cc4-a43b41677194"/>
    <xsd:element name="properties">
      <xsd:complexType>
        <xsd:sequence>
          <xsd:element name="documentManagement">
            <xsd:complexType>
              <xsd:all>
                <xsd:element ref="ns1:DocumentType" minOccurs="0"/>
                <xsd:element ref="ns2:wpItemLocation" minOccurs="0"/>
                <xsd:element ref="ns2:wpCreatedStage" minOccurs="0"/>
                <xsd:element ref="ns2:ManagedMetaDataTitlefa564e0f" minOccurs="0"/>
                <xsd:element ref="ns2:ManagedMetaDataVi_x00f064fb6cca" minOccurs="0"/>
                <xsd:element ref="ns2:ManagedMetaDatawpProjecbb8f528e" minOccurs="0"/>
                <xsd:element ref="ns2:ManagedMetaDataCompanybe39457e" minOccurs="0"/>
                <xsd:element ref="ns4:wpTemplateId"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restriction base="dms:Choice">
          <xsd:enumeration value="Technical"/>
          <xsd:enumeration value="Documentation"/>
          <xsd:enumeration value="Various"/>
        </xsd:restriction>
      </xsd:simpleType>
    </xsd:element>
  </xsd:schema>
  <xsd:schema xmlns:xsd="http://www.w3.org/2001/XMLSchema" xmlns:xs="http://www.w3.org/2001/XMLSchema" xmlns:dms="http://schemas.microsoft.com/office/2006/documentManagement/types" xmlns:pc="http://schemas.microsoft.com/office/infopath/2007/PartnerControls" targetNamespace="bcbf098e-9cf7-403e-bd79-56d3a600893b" elementFormDefault="qualified">
    <xsd:import namespace="http://schemas.microsoft.com/office/2006/documentManagement/types"/>
    <xsd:import namespace="http://schemas.microsoft.com/office/infopath/2007/PartnerControls"/>
    <xsd:element name="wpItemLocation" ma:index="9" nillable="true" ma:displayName="wpItemLocation" ma:internalName="wpItemLocation">
      <xsd:simpleType>
        <xsd:restriction base="dms:Text"/>
      </xsd:simpleType>
    </xsd:element>
    <xsd:element name="wpCreatedStage" ma:index="10" nillable="true" ma:displayName="Created Stage" ma:internalName="wpCreatedStage" ma:readOnly="true">
      <xsd:simpleType>
        <xsd:restriction base="dms:Text"/>
      </xsd:simpleType>
    </xsd:element>
    <xsd:element name="ManagedMetaDataTitlefa564e0f" ma:index="11" nillable="true" ma:displayName="Heiti" ma:internalName="ManagedMetaDataTitlefa564e0f" ma:readOnly="true">
      <xsd:simpleType>
        <xsd:restriction base="dms:Text"/>
      </xsd:simpleType>
    </xsd:element>
    <xsd:element name="ManagedMetaDataVi_x00f064fb6cca" ma:index="12" nillable="true" ma:displayName="Client Number" ma:internalName="ManagedMetaDataVi_x00f064fb6cca" ma:readOnly="true">
      <xsd:simpleType>
        <xsd:restriction base="dms:Text"/>
      </xsd:simpleType>
    </xsd:element>
    <xsd:element name="ManagedMetaDatawpProjecbb8f528e" ma:index="13" nillable="true" ma:displayName="Project Number" ma:internalName="ManagedMetaDatawpProjecbb8f528e" ma:readOnly="true">
      <xsd:simpleType>
        <xsd:restriction base="dms:Text"/>
      </xsd:simpleType>
    </xsd:element>
    <xsd:element name="ManagedMetaDataCompanybe39457e" ma:index="14" nillable="true" ma:displayName="Company" ma:internalName="ManagedMetaDataCompanybe39457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503bd2-ad4e-4fda-ac19-fb6493ccda66" elementFormDefault="qualified">
    <xsd:import namespace="http://schemas.microsoft.com/office/2006/documentManagement/types"/>
    <xsd:import namespace="http://schemas.microsoft.com/office/infopath/2007/PartnerControls"/>
    <xsd:element name="wpTemplateId" ma:index="18" nillable="true" ma:displayName="wpTemplateId" ma:internalName="wpTemplate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e30221-27b8-4fdc-9cc4-a43b41677194" elementFormDefault="qualified">
    <xsd:import namespace="http://schemas.microsoft.com/office/2006/documentManagement/types"/>
    <xsd:import namespace="http://schemas.microsoft.com/office/infopath/2007/PartnerControls"/>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http://schemas.microsoft.com/sharepoint/v3" xsi:nil="true"/>
    <wpItemLocation xmlns="bcbf098e-9cf7-403e-bd79-56d3a600893b">a0cb69f6;4349;917bf4e8;18062;</wpItemLocation>
    <wpTemplateId xmlns="c4503bd2-ad4e-4fda-ac19-fb6493ccda66" xsi:nil="true"/>
  </documentManagement>
</p:properties>
</file>

<file path=customXml/itemProps1.xml><?xml version="1.0" encoding="utf-8"?>
<ds:datastoreItem xmlns:ds="http://schemas.openxmlformats.org/officeDocument/2006/customXml" ds:itemID="{9CEC3F59-EC13-418F-ADE3-F5C13907F248}">
  <ds:schemaRefs>
    <ds:schemaRef ds:uri="http://schemas.microsoft.com/sharepoint/v3/contenttype/forms"/>
  </ds:schemaRefs>
</ds:datastoreItem>
</file>

<file path=customXml/itemProps2.xml><?xml version="1.0" encoding="utf-8"?>
<ds:datastoreItem xmlns:ds="http://schemas.openxmlformats.org/officeDocument/2006/customXml" ds:itemID="{C3ED5CFB-5D43-4755-ACC0-9AF585E646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cbf098e-9cf7-403e-bd79-56d3a600893b"/>
    <ds:schemaRef ds:uri="c4503bd2-ad4e-4fda-ac19-fb6493ccda66"/>
    <ds:schemaRef ds:uri="47e30221-27b8-4fdc-9cc4-a43b416771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872479-7C76-4480-B5C3-CD6A528A8A60}">
  <ds:schemaRefs>
    <ds:schemaRef ds:uri="http://schemas.microsoft.com/sharepoint/v3"/>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bcbf098e-9cf7-403e-bd79-56d3a600893b"/>
    <ds:schemaRef ds:uri="47e30221-27b8-4fdc-9cc4-a43b41677194"/>
    <ds:schemaRef ds:uri="c4503bd2-ad4e-4fda-ac19-fb6493ccda66"/>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Notkunarleiðbeiningar</vt:lpstr>
      <vt:lpstr>Innsláttarskjal</vt:lpstr>
      <vt:lpstr>Innan þéttb.</vt:lpstr>
      <vt:lpstr>Utan þéttb.</vt:lpstr>
      <vt:lpstr>Ferðaþjónusta</vt:lpstr>
      <vt:lpstr>Bolfiskvinnsla</vt:lpstr>
      <vt:lpstr>Síldar- og makrílvinnsla</vt:lpstr>
      <vt:lpstr>Rækjuvinnsla</vt:lpstr>
      <vt:lpstr>Fiskmjölsframleiðsla</vt:lpstr>
      <vt:lpstr>Mjólkuriðnaður</vt:lpstr>
      <vt:lpstr>Sláturiðnaður</vt:lpstr>
      <vt:lpstr>Bjórframleiðsla</vt:lpstr>
      <vt:lpstr>Landeldi</vt:lpstr>
    </vt:vector>
  </TitlesOfParts>
  <Manager/>
  <Company>Efla hf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Lára Kristín Þorvaldsdóttir</dc:creator>
  <cp:keywords/>
  <dc:description/>
  <cp:lastModifiedBy>Hólmfríður Þorsteinsdóttir - UST</cp:lastModifiedBy>
  <cp:revision/>
  <dcterms:created xsi:type="dcterms:W3CDTF">2019-11-01T09:01:21Z</dcterms:created>
  <dcterms:modified xsi:type="dcterms:W3CDTF">2024-09-18T14:58:41Z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0x010100C18139275C474FD78397B2DE338CEF7600D3D99CF661DCC74EB95FD964DECEF759</vt:lpwstr>
  </property>
</Properties>
</file>