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ticfishehf.sharepoint.com/sites/Quality/Shared Documents/General/Umhverfisstofnun (UST)/Ársskýrsla og útstreymisbókhald 2023/"/>
    </mc:Choice>
  </mc:AlternateContent>
  <xr:revisionPtr revIDLastSave="406" documentId="8_{1D3E387F-95FB-4721-8574-8661DE5F9795}" xr6:coauthVersionLast="47" xr6:coauthVersionMax="47" xr10:uidLastSave="{BDA026F0-DB98-4503-9E7B-348D87EB7F47}"/>
  <bookViews>
    <workbookView xWindow="-105" yWindow="0" windowWidth="26010" windowHeight="20985" activeTab="1" xr2:uid="{00000000-000D-0000-FFFF-FFFF00000000}"/>
  </bookViews>
  <sheets>
    <sheet name="Útstreymisbókhald Emission 2023" sheetId="5" r:id="rId1"/>
    <sheet name="Dýrafjörður 2023" sheetId="7" r:id="rId2"/>
    <sheet name="A.fjordur 2023" sheetId="3" r:id="rId3"/>
    <sheet name="P&amp;T 202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7" l="1"/>
  <c r="N4" i="7"/>
  <c r="N3" i="7"/>
  <c r="N5" i="7"/>
  <c r="N6" i="7"/>
  <c r="S18" i="7"/>
  <c r="S19" i="7"/>
  <c r="S20" i="7"/>
  <c r="S21" i="7"/>
  <c r="S22" i="7"/>
  <c r="Q18" i="7"/>
  <c r="Q19" i="7"/>
  <c r="Q20" i="7"/>
  <c r="Q21" i="7"/>
  <c r="Q22" i="7"/>
  <c r="P18" i="7"/>
  <c r="P19" i="7"/>
  <c r="P20" i="7"/>
  <c r="P21" i="7"/>
  <c r="P22" i="7"/>
  <c r="O18" i="7"/>
  <c r="O19" i="7"/>
  <c r="O20" i="7"/>
  <c r="O21" i="7"/>
  <c r="O22" i="7"/>
  <c r="M18" i="7"/>
  <c r="M19" i="7"/>
  <c r="M20" i="7"/>
  <c r="M21" i="7"/>
  <c r="M22" i="7"/>
  <c r="N18" i="7"/>
  <c r="N19" i="7"/>
  <c r="N20" i="7"/>
  <c r="N21" i="7"/>
  <c r="N22" i="7"/>
  <c r="L18" i="7"/>
  <c r="L19" i="7"/>
  <c r="L20" i="7"/>
  <c r="L21" i="7"/>
  <c r="L22" i="7"/>
  <c r="G18" i="7"/>
  <c r="G19" i="7"/>
  <c r="G20" i="7"/>
  <c r="G21" i="7"/>
  <c r="G22" i="7"/>
  <c r="D25" i="7"/>
  <c r="T10" i="3" l="1"/>
  <c r="T11" i="3"/>
  <c r="T12" i="3"/>
  <c r="S11" i="3"/>
  <c r="S12" i="3"/>
  <c r="Q11" i="3"/>
  <c r="Q12" i="3"/>
  <c r="P11" i="3"/>
  <c r="P12" i="3"/>
  <c r="O11" i="3"/>
  <c r="O12" i="3"/>
  <c r="N11" i="3"/>
  <c r="N12" i="3"/>
  <c r="M11" i="3"/>
  <c r="M12" i="3"/>
  <c r="L11" i="3"/>
  <c r="L12" i="3"/>
  <c r="Q12" i="4"/>
  <c r="Q13" i="4"/>
  <c r="Q14" i="4"/>
  <c r="Q15" i="4"/>
  <c r="Q16" i="4"/>
  <c r="Q17" i="4"/>
  <c r="P12" i="4"/>
  <c r="P13" i="4"/>
  <c r="P14" i="4"/>
  <c r="P15" i="4"/>
  <c r="P16" i="4"/>
  <c r="P17" i="4"/>
  <c r="P18" i="4"/>
  <c r="P19" i="4"/>
  <c r="P20" i="4"/>
  <c r="P21" i="4"/>
  <c r="P22" i="4"/>
  <c r="O12" i="4"/>
  <c r="O13" i="4"/>
  <c r="O14" i="4"/>
  <c r="O15" i="4"/>
  <c r="O16" i="4"/>
  <c r="O17" i="4"/>
  <c r="O18" i="4"/>
  <c r="S18" i="4" s="1"/>
  <c r="T18" i="4" s="1"/>
  <c r="O19" i="4"/>
  <c r="S19" i="4" s="1"/>
  <c r="T19" i="4" s="1"/>
  <c r="O21" i="4"/>
  <c r="O22" i="4"/>
  <c r="N12" i="4"/>
  <c r="N13" i="4"/>
  <c r="N14" i="4"/>
  <c r="N15" i="4"/>
  <c r="N16" i="4"/>
  <c r="N17" i="4"/>
  <c r="N18" i="4"/>
  <c r="Q18" i="4" s="1"/>
  <c r="N19" i="4"/>
  <c r="N20" i="4"/>
  <c r="Q20" i="4" s="1"/>
  <c r="N21" i="4"/>
  <c r="N22" i="4"/>
  <c r="Q22" i="4" s="1"/>
  <c r="M12" i="4"/>
  <c r="S12" i="4" s="1"/>
  <c r="T12" i="4" s="1"/>
  <c r="M13" i="4"/>
  <c r="S13" i="4" s="1"/>
  <c r="T13" i="4" s="1"/>
  <c r="M14" i="4"/>
  <c r="M15" i="4"/>
  <c r="M16" i="4"/>
  <c r="M17" i="4"/>
  <c r="M18" i="4"/>
  <c r="M19" i="4"/>
  <c r="M22" i="4"/>
  <c r="L12" i="4"/>
  <c r="L13" i="4"/>
  <c r="L14" i="4"/>
  <c r="L15" i="4"/>
  <c r="L16" i="4"/>
  <c r="L17" i="4"/>
  <c r="L18" i="4"/>
  <c r="L19" i="4"/>
  <c r="L20" i="4"/>
  <c r="L21" i="4"/>
  <c r="L22" i="4"/>
  <c r="T3" i="4"/>
  <c r="T4" i="4"/>
  <c r="T5" i="4"/>
  <c r="T6" i="4"/>
  <c r="T7" i="4"/>
  <c r="T8" i="4"/>
  <c r="T9" i="4"/>
  <c r="T10" i="4"/>
  <c r="T11" i="4"/>
  <c r="T2" i="4"/>
  <c r="S3" i="4"/>
  <c r="S4" i="4"/>
  <c r="S5" i="4"/>
  <c r="S6" i="4"/>
  <c r="S7" i="4"/>
  <c r="S8" i="4"/>
  <c r="S9" i="4"/>
  <c r="S10" i="4"/>
  <c r="S11" i="4"/>
  <c r="S14" i="4"/>
  <c r="T14" i="4" s="1"/>
  <c r="S15" i="4"/>
  <c r="T15" i="4" s="1"/>
  <c r="S16" i="4"/>
  <c r="T16" i="4" s="1"/>
  <c r="S17" i="4"/>
  <c r="T17" i="4" s="1"/>
  <c r="S2" i="4"/>
  <c r="G12" i="4"/>
  <c r="G13" i="4"/>
  <c r="G14" i="4"/>
  <c r="G15" i="4"/>
  <c r="G16" i="4"/>
  <c r="G17" i="4"/>
  <c r="G18" i="4"/>
  <c r="G19" i="4"/>
  <c r="G20" i="4"/>
  <c r="M20" i="4" s="1"/>
  <c r="G21" i="4"/>
  <c r="M21" i="4" s="1"/>
  <c r="G22" i="4"/>
  <c r="G11" i="3"/>
  <c r="G12" i="3"/>
  <c r="J16" i="3"/>
  <c r="D14" i="3"/>
  <c r="Q19" i="4" l="1"/>
  <c r="Q21" i="4"/>
  <c r="S21" i="4"/>
  <c r="T21" i="4" s="1"/>
  <c r="O20" i="4"/>
  <c r="S20" i="4" s="1"/>
  <c r="T20" i="4" s="1"/>
  <c r="T4" i="3"/>
  <c r="R12" i="3"/>
  <c r="R11" i="3"/>
  <c r="S22" i="4"/>
  <c r="T22" i="4" s="1"/>
  <c r="J27" i="7"/>
  <c r="D27" i="7"/>
  <c r="P24" i="7"/>
  <c r="N24" i="7"/>
  <c r="L24" i="7"/>
  <c r="G24" i="7"/>
  <c r="M24" i="7" s="1"/>
  <c r="P23" i="7"/>
  <c r="N23" i="7"/>
  <c r="L23" i="7"/>
  <c r="G23" i="7"/>
  <c r="O23" i="7" s="1"/>
  <c r="P17" i="7"/>
  <c r="N17" i="7"/>
  <c r="L17" i="7"/>
  <c r="G17" i="7"/>
  <c r="O17" i="7" s="1"/>
  <c r="P16" i="7"/>
  <c r="N16" i="7"/>
  <c r="L16" i="7"/>
  <c r="G16" i="7"/>
  <c r="P15" i="7"/>
  <c r="N15" i="7"/>
  <c r="L15" i="7"/>
  <c r="G15" i="7"/>
  <c r="M15" i="7" s="1"/>
  <c r="P14" i="7"/>
  <c r="N14" i="7"/>
  <c r="L14" i="7"/>
  <c r="G14" i="7"/>
  <c r="O14" i="7" s="1"/>
  <c r="P13" i="7"/>
  <c r="N13" i="7"/>
  <c r="L13" i="7"/>
  <c r="G13" i="7"/>
  <c r="M13" i="7" s="1"/>
  <c r="P12" i="7"/>
  <c r="N12" i="7"/>
  <c r="L12" i="7"/>
  <c r="G12" i="7"/>
  <c r="O12" i="7" s="1"/>
  <c r="P11" i="7"/>
  <c r="N11" i="7"/>
  <c r="L11" i="7"/>
  <c r="G11" i="7"/>
  <c r="P10" i="7"/>
  <c r="N10" i="7"/>
  <c r="L10" i="7"/>
  <c r="G10" i="7"/>
  <c r="M10" i="7" s="1"/>
  <c r="P9" i="7"/>
  <c r="N9" i="7"/>
  <c r="L9" i="7"/>
  <c r="G9" i="7"/>
  <c r="O9" i="7" s="1"/>
  <c r="P8" i="7"/>
  <c r="N8" i="7"/>
  <c r="L8" i="7"/>
  <c r="G8" i="7"/>
  <c r="O8" i="7" s="1"/>
  <c r="P7" i="7"/>
  <c r="N7" i="7"/>
  <c r="L7" i="7"/>
  <c r="G7" i="7"/>
  <c r="P6" i="7"/>
  <c r="L6" i="7"/>
  <c r="G6" i="7"/>
  <c r="M6" i="7" s="1"/>
  <c r="P5" i="7"/>
  <c r="L5" i="7"/>
  <c r="G5" i="7"/>
  <c r="O5" i="7" s="1"/>
  <c r="P4" i="7"/>
  <c r="L4" i="7"/>
  <c r="G4" i="7"/>
  <c r="O4" i="7" s="1"/>
  <c r="L3" i="7"/>
  <c r="G3" i="7"/>
  <c r="M3" i="7" s="1"/>
  <c r="P2" i="7"/>
  <c r="N2" i="7"/>
  <c r="L2" i="7"/>
  <c r="G2" i="7"/>
  <c r="M2" i="7" s="1"/>
  <c r="R18" i="7" l="1"/>
  <c r="R20" i="7"/>
  <c r="R22" i="7"/>
  <c r="T22" i="7"/>
  <c r="R19" i="7"/>
  <c r="T18" i="7"/>
  <c r="T19" i="7"/>
  <c r="R21" i="7"/>
  <c r="T20" i="7"/>
  <c r="T21" i="7"/>
  <c r="Q2" i="7"/>
  <c r="R2" i="7" s="1"/>
  <c r="Q14" i="7"/>
  <c r="R14" i="7" s="1"/>
  <c r="Q12" i="7"/>
  <c r="R12" i="7" s="1"/>
  <c r="Q23" i="7"/>
  <c r="R23" i="7" s="1"/>
  <c r="Q9" i="7"/>
  <c r="R9" i="7" s="1"/>
  <c r="Q7" i="7"/>
  <c r="R7" i="7" s="1"/>
  <c r="Q16" i="7"/>
  <c r="R16" i="7" s="1"/>
  <c r="M23" i="7"/>
  <c r="S23" i="7" s="1"/>
  <c r="T23" i="7" s="1"/>
  <c r="Q13" i="7"/>
  <c r="R13" i="7" s="1"/>
  <c r="Q24" i="7"/>
  <c r="R24" i="7" s="1"/>
  <c r="Q11" i="7"/>
  <c r="R11" i="7" s="1"/>
  <c r="Q15" i="7"/>
  <c r="R15" i="7" s="1"/>
  <c r="M9" i="7"/>
  <c r="S9" i="7" s="1"/>
  <c r="T9" i="7" s="1"/>
  <c r="M4" i="7"/>
  <c r="S4" i="7" s="1"/>
  <c r="T4" i="7" s="1"/>
  <c r="M14" i="7"/>
  <c r="S14" i="7" s="1"/>
  <c r="T14" i="7" s="1"/>
  <c r="M12" i="7"/>
  <c r="S12" i="7" s="1"/>
  <c r="T12" i="7" s="1"/>
  <c r="O2" i="7"/>
  <c r="S2" i="7" s="1"/>
  <c r="T2" i="7" s="1"/>
  <c r="O10" i="7"/>
  <c r="S10" i="7" s="1"/>
  <c r="T10" i="7" s="1"/>
  <c r="Q10" i="7"/>
  <c r="R10" i="7" s="1"/>
  <c r="M17" i="7"/>
  <c r="S17" i="7" s="1"/>
  <c r="T17" i="7" s="1"/>
  <c r="O24" i="7"/>
  <c r="S24" i="7" s="1"/>
  <c r="T24" i="7" s="1"/>
  <c r="Q17" i="7"/>
  <c r="R17" i="7" s="1"/>
  <c r="L25" i="7"/>
  <c r="Q3" i="7"/>
  <c r="R3" i="7" s="1"/>
  <c r="M5" i="7"/>
  <c r="S5" i="7" s="1"/>
  <c r="T5" i="7" s="1"/>
  <c r="O3" i="7"/>
  <c r="S3" i="7" s="1"/>
  <c r="T3" i="7" s="1"/>
  <c r="Q5" i="7"/>
  <c r="R5" i="7" s="1"/>
  <c r="Q8" i="7"/>
  <c r="R8" i="7" s="1"/>
  <c r="O15" i="7"/>
  <c r="S15" i="7" s="1"/>
  <c r="T15" i="7" s="1"/>
  <c r="Q6" i="7"/>
  <c r="R6" i="7" s="1"/>
  <c r="Q4" i="7"/>
  <c r="R4" i="7" s="1"/>
  <c r="P25" i="7"/>
  <c r="N25" i="7"/>
  <c r="O16" i="7"/>
  <c r="M16" i="7"/>
  <c r="M8" i="7"/>
  <c r="S8" i="7" s="1"/>
  <c r="T8" i="7" s="1"/>
  <c r="O6" i="7"/>
  <c r="S6" i="7" s="1"/>
  <c r="T6" i="7" s="1"/>
  <c r="O13" i="7"/>
  <c r="S13" i="7" s="1"/>
  <c r="T13" i="7" s="1"/>
  <c r="O7" i="7"/>
  <c r="M7" i="7"/>
  <c r="O11" i="7"/>
  <c r="M11" i="7"/>
  <c r="S16" i="7" l="1"/>
  <c r="T16" i="7" s="1"/>
  <c r="O25" i="7"/>
  <c r="S11" i="7"/>
  <c r="T11" i="7" s="1"/>
  <c r="M25" i="7"/>
  <c r="Q25" i="7"/>
  <c r="R25" i="7" s="1"/>
  <c r="S7" i="7"/>
  <c r="J24" i="4"/>
  <c r="R19" i="4" l="1"/>
  <c r="R12" i="4"/>
  <c r="R13" i="4"/>
  <c r="R14" i="4"/>
  <c r="R15" i="4"/>
  <c r="R16" i="4"/>
  <c r="R17" i="4"/>
  <c r="R18" i="4"/>
  <c r="R20" i="4"/>
  <c r="R21" i="4"/>
  <c r="R22" i="4"/>
  <c r="T7" i="7"/>
  <c r="S25" i="7"/>
  <c r="T25" i="7" s="1"/>
  <c r="D16" i="3"/>
  <c r="D24" i="4"/>
  <c r="G10" i="4"/>
  <c r="M10" i="4" s="1"/>
  <c r="G9" i="4"/>
  <c r="M9" i="4" s="1"/>
  <c r="P4" i="4"/>
  <c r="P5" i="4"/>
  <c r="P6" i="4"/>
  <c r="P7" i="4"/>
  <c r="P8" i="4"/>
  <c r="P9" i="4"/>
  <c r="P10" i="4"/>
  <c r="P11" i="4"/>
  <c r="N4" i="4"/>
  <c r="N5" i="4"/>
  <c r="N6" i="4"/>
  <c r="N7" i="4"/>
  <c r="N8" i="4"/>
  <c r="N9" i="4"/>
  <c r="N10" i="4"/>
  <c r="N11" i="4"/>
  <c r="N3" i="4"/>
  <c r="N2" i="4"/>
  <c r="L4" i="4"/>
  <c r="L5" i="4"/>
  <c r="L6" i="4"/>
  <c r="L7" i="4"/>
  <c r="L8" i="4"/>
  <c r="L9" i="4"/>
  <c r="L10" i="4"/>
  <c r="L11" i="4"/>
  <c r="L3" i="4"/>
  <c r="L2" i="4"/>
  <c r="Q9" i="4" l="1"/>
  <c r="Q7" i="4"/>
  <c r="Q4" i="4"/>
  <c r="Q10" i="4"/>
  <c r="Q8" i="4"/>
  <c r="Q6" i="4"/>
  <c r="Q11" i="4"/>
  <c r="O10" i="4"/>
  <c r="Q5" i="4"/>
  <c r="N24" i="4"/>
  <c r="L24" i="4"/>
  <c r="O9" i="4"/>
  <c r="P3" i="3" l="1"/>
  <c r="P4" i="3"/>
  <c r="P5" i="3"/>
  <c r="P6" i="3"/>
  <c r="P7" i="3"/>
  <c r="P8" i="3"/>
  <c r="P9" i="3"/>
  <c r="P10" i="3"/>
  <c r="P13" i="3"/>
  <c r="N3" i="3"/>
  <c r="N4" i="3"/>
  <c r="N5" i="3"/>
  <c r="Q5" i="3" s="1"/>
  <c r="N6" i="3"/>
  <c r="N7" i="3"/>
  <c r="N8" i="3"/>
  <c r="N9" i="3"/>
  <c r="N10" i="3"/>
  <c r="N13" i="3"/>
  <c r="N2" i="3"/>
  <c r="L3" i="3"/>
  <c r="L4" i="3"/>
  <c r="L5" i="3"/>
  <c r="L6" i="3"/>
  <c r="L7" i="3"/>
  <c r="L8" i="3"/>
  <c r="L9" i="3"/>
  <c r="L10" i="3"/>
  <c r="L13" i="3"/>
  <c r="L2" i="3"/>
  <c r="Q4" i="3" l="1"/>
  <c r="R4" i="3" s="1"/>
  <c r="Q7" i="3"/>
  <c r="R7" i="3" s="1"/>
  <c r="Q6" i="3"/>
  <c r="R6" i="3" s="1"/>
  <c r="Q3" i="3"/>
  <c r="R3" i="3" s="1"/>
  <c r="Q13" i="3"/>
  <c r="Q10" i="3"/>
  <c r="R10" i="3" s="1"/>
  <c r="Q8" i="3"/>
  <c r="R8" i="3" s="1"/>
  <c r="L14" i="3"/>
  <c r="N14" i="3"/>
  <c r="Q9" i="3"/>
  <c r="R9" i="3" s="1"/>
  <c r="R5" i="3"/>
  <c r="R13" i="3"/>
  <c r="G8" i="3" l="1"/>
  <c r="G9" i="3"/>
  <c r="M9" i="3" l="1"/>
  <c r="O9" i="3"/>
  <c r="M8" i="3"/>
  <c r="O8" i="3"/>
  <c r="P2" i="4"/>
  <c r="Q2" i="4" s="1"/>
  <c r="G4" i="4"/>
  <c r="G5" i="4"/>
  <c r="G6" i="4"/>
  <c r="G7" i="4"/>
  <c r="G8" i="4"/>
  <c r="G11" i="4"/>
  <c r="O11" i="4" l="1"/>
  <c r="M11" i="4"/>
  <c r="M8" i="4"/>
  <c r="O8" i="4"/>
  <c r="O7" i="4"/>
  <c r="M7" i="4"/>
  <c r="M6" i="4"/>
  <c r="O6" i="4"/>
  <c r="M5" i="4"/>
  <c r="O5" i="4"/>
  <c r="M4" i="4"/>
  <c r="O4" i="4"/>
  <c r="S8" i="3"/>
  <c r="T8" i="3" s="1"/>
  <c r="S9" i="3"/>
  <c r="T9" i="3" s="1"/>
  <c r="G2" i="4"/>
  <c r="M2" i="4" s="1"/>
  <c r="O2" i="4"/>
  <c r="G3" i="4"/>
  <c r="M3" i="4" s="1"/>
  <c r="P3" i="4"/>
  <c r="P24" i="4" s="1"/>
  <c r="S24" i="4"/>
  <c r="G13" i="3"/>
  <c r="G10" i="3"/>
  <c r="G7" i="3"/>
  <c r="G6" i="3"/>
  <c r="G5" i="3"/>
  <c r="G4" i="3"/>
  <c r="G3" i="3"/>
  <c r="G2" i="3"/>
  <c r="M2" i="3" s="1"/>
  <c r="M24" i="4" l="1"/>
  <c r="O3" i="4"/>
  <c r="O24" i="4" s="1"/>
  <c r="M13" i="3"/>
  <c r="O13" i="3"/>
  <c r="O3" i="3"/>
  <c r="M3" i="3"/>
  <c r="M4" i="3"/>
  <c r="O4" i="3"/>
  <c r="M5" i="3"/>
  <c r="O5" i="3"/>
  <c r="M6" i="3"/>
  <c r="O6" i="3"/>
  <c r="M7" i="3"/>
  <c r="O7" i="3"/>
  <c r="M10" i="3"/>
  <c r="O10" i="3"/>
  <c r="Q3" i="4"/>
  <c r="Q24" i="4" s="1"/>
  <c r="R24" i="4" s="1"/>
  <c r="P2" i="3"/>
  <c r="P14" i="3" s="1"/>
  <c r="O2" i="3"/>
  <c r="M14" i="3" l="1"/>
  <c r="S7" i="3"/>
  <c r="T7" i="3" s="1"/>
  <c r="S6" i="3"/>
  <c r="T6" i="3" s="1"/>
  <c r="S5" i="3"/>
  <c r="T5" i="3" s="1"/>
  <c r="S4" i="3"/>
  <c r="S3" i="3"/>
  <c r="T3" i="3" s="1"/>
  <c r="S10" i="3"/>
  <c r="S13" i="3"/>
  <c r="T13" i="3" s="1"/>
  <c r="S2" i="3"/>
  <c r="O14" i="3"/>
  <c r="Q2" i="3"/>
  <c r="Q14" i="3" l="1"/>
  <c r="R14" i="3" s="1"/>
  <c r="R2" i="3"/>
  <c r="G50" i="5"/>
  <c r="S14" i="3"/>
  <c r="T14" i="3" s="1"/>
  <c r="T2" i="3"/>
  <c r="G51" i="5" l="1"/>
  <c r="R5" i="4"/>
  <c r="R8" i="4"/>
  <c r="R7" i="4"/>
  <c r="R9" i="4"/>
  <c r="T24" i="4"/>
  <c r="R3" i="4"/>
  <c r="R2" i="4"/>
  <c r="R4" i="4"/>
  <c r="R11" i="4"/>
  <c r="R6" i="4"/>
  <c r="R10" i="4"/>
</calcChain>
</file>

<file path=xl/sharedStrings.xml><?xml version="1.0" encoding="utf-8"?>
<sst xmlns="http://schemas.openxmlformats.org/spreadsheetml/2006/main" count="328" uniqueCount="173">
  <si>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</si>
  <si>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</si>
  <si>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</si>
  <si>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</si>
  <si>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</si>
  <si>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</si>
  <si>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</si>
  <si>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</si>
  <si>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</si>
  <si>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Ísland</t>
  </si>
  <si>
    <t>Staðsetningarhnit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</si>
  <si>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</si>
  <si>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</si>
  <si>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</si>
  <si>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</si>
  <si>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</si>
  <si>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Framleiðslumagn í sjó (kg)</t>
  </si>
  <si>
    <t xml:space="preserve">Fjöldi virkra stöðva á árinu 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</si>
  <si>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</si>
  <si>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</si>
  <si>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</si>
  <si>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</si>
  <si>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</si>
  <si>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</si>
  <si>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</si>
  <si>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</si>
  <si>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</si>
  <si>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</si>
  <si>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</si>
  <si>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</si>
  <si>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</si>
  <si>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</si>
  <si>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</si>
  <si>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</si>
  <si>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</si>
  <si>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</si>
  <si>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</si>
  <si>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</si>
  <si>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</si>
  <si>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</si>
  <si>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</si>
  <si>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</si>
  <si>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</si>
  <si>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</si>
  <si>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</si>
  <si>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</si>
  <si>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</si>
  <si>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</si>
  <si>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</si>
  <si>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</si>
  <si>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</si>
  <si>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</si>
  <si>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</si>
  <si>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</si>
  <si>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</si>
  <si>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</si>
  <si>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</si>
  <si>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</si>
  <si>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</si>
  <si>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</si>
  <si>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</si>
  <si>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</si>
  <si>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</si>
  <si>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</si>
  <si>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</si>
  <si>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Fóðurframleiðandi</t>
  </si>
  <si>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</si>
  <si>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</si>
  <si>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</si>
  <si>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</si>
  <si>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</si>
  <si>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</si>
  <si>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</si>
  <si>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</si>
  <si>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</si>
  <si>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</si>
  <si>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</si>
  <si>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</si>
  <si>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</si>
  <si>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</si>
  <si>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</si>
  <si>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</si>
  <si>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Skretting</t>
  </si>
  <si>
    <t>Express 2500</t>
  </si>
  <si>
    <t>Express Polar 2500</t>
  </si>
  <si>
    <t>Samtals</t>
  </si>
  <si>
    <t>Gross biomass increase:</t>
  </si>
  <si>
    <t>Limit</t>
  </si>
  <si>
    <t>10kg</t>
  </si>
  <si>
    <t>9kg</t>
  </si>
  <si>
    <t>Haukadalsbót</t>
  </si>
  <si>
    <t>Eyrarhlíð</t>
  </si>
  <si>
    <t>Skagahlíð - hefur aldrei verið notað</t>
  </si>
  <si>
    <t>Lækjarbót ( engin starfsemi verið þar)</t>
  </si>
  <si>
    <t>65 49,050- 23 47,920</t>
  </si>
  <si>
    <t>65 48,400 - 23 46,550</t>
  </si>
  <si>
    <t>65 47,990- 23 47,350</t>
  </si>
  <si>
    <t>65 48,590 - 23 48,840</t>
  </si>
  <si>
    <t>Hvestudalur</t>
  </si>
  <si>
    <t>65 42,900 - 23 40,260</t>
  </si>
  <si>
    <t>65 43,300 - 23 39,640</t>
  </si>
  <si>
    <t>65 42,790 - 23 37,650</t>
  </si>
  <si>
    <t>65 42,400 - 23 38,300</t>
  </si>
  <si>
    <t>65°53.35N 23°37.76V</t>
  </si>
  <si>
    <t>65°53.99N 23°37.63V</t>
  </si>
  <si>
    <t>65°52.96N 23°33.08V</t>
  </si>
  <si>
    <t>65°52.61N 23°34.25V</t>
  </si>
  <si>
    <t>Gemlufall</t>
  </si>
  <si>
    <t>65°53.42N 23°30.47V</t>
  </si>
  <si>
    <t>65°53.68N 23°29.54V</t>
  </si>
  <si>
    <t>65°53.12N 23°27.32V</t>
  </si>
  <si>
    <t>65°52.450N 23°26.885V</t>
  </si>
  <si>
    <t>65°52.18N 23°27.63V</t>
  </si>
  <si>
    <t>65°52.91N 23°28.14</t>
  </si>
  <si>
    <t>65°55.23N 23°44.73V</t>
  </si>
  <si>
    <t>65°55.63N 23°44.07</t>
  </si>
  <si>
    <t>65°55.01N 23°39.90V</t>
  </si>
  <si>
    <t>65°54.56N 23°40.36V</t>
  </si>
  <si>
    <t>65°57.53N 23°45.28V</t>
  </si>
  <si>
    <t>65°57.89N 23°44.32V</t>
  </si>
  <si>
    <t>65°56.970N 23°41.755V</t>
  </si>
  <si>
    <t>65°56.42N 23°42.70V</t>
  </si>
  <si>
    <t>Hvannadalur</t>
  </si>
  <si>
    <t>N65° 39.395' W24° 00.843</t>
  </si>
  <si>
    <t>N65° 39.289' W24° 00.343'</t>
  </si>
  <si>
    <t>N65° 39.050' W24° 00.937'</t>
  </si>
  <si>
    <t>N65° 39.154' W24° 01.433'</t>
  </si>
  <si>
    <t>Kvígindisdalur</t>
  </si>
  <si>
    <t>65°39.179 N og 24°02.142 V</t>
  </si>
  <si>
    <t>65°39.695 N og 24°00.872 V</t>
  </si>
  <si>
    <t>65°39.313 N og 23°59.702 V</t>
  </si>
  <si>
    <t>65°38.952 N og 24°00.721 V</t>
  </si>
  <si>
    <t>65°38.899 N og 24°01.201 V</t>
  </si>
  <si>
    <t>Arctic Sea Farm</t>
  </si>
  <si>
    <t>Arctic Fish</t>
  </si>
  <si>
    <t>Sindragata 10</t>
  </si>
  <si>
    <t>Ísafirði</t>
  </si>
  <si>
    <t>Mowi</t>
  </si>
  <si>
    <t>Hvesta</t>
  </si>
  <si>
    <t>MOWI</t>
  </si>
  <si>
    <t>Spirit Supreme 75</t>
  </si>
  <si>
    <t>Spirit supreme 150</t>
  </si>
  <si>
    <t>athena 1200</t>
  </si>
  <si>
    <t>Prime600</t>
  </si>
  <si>
    <t>Athena 600</t>
  </si>
  <si>
    <t>Athena 1200</t>
  </si>
  <si>
    <t>prime 300</t>
  </si>
  <si>
    <t>prime 150</t>
  </si>
  <si>
    <t>Express 1200</t>
  </si>
  <si>
    <t xml:space="preserve"> protec 2500</t>
  </si>
  <si>
    <t xml:space="preserve"> Prime 600</t>
  </si>
  <si>
    <t>Express Polar 1200</t>
  </si>
  <si>
    <t>Athena 2500</t>
  </si>
  <si>
    <t>Express polar 1200</t>
  </si>
  <si>
    <t>Slice 5mg 3mm</t>
  </si>
  <si>
    <t xml:space="preserve"> </t>
  </si>
  <si>
    <t>Eyrarhlíð 1</t>
  </si>
  <si>
    <t>Eyrarhlíð 2</t>
  </si>
  <si>
    <t>Spirit supreme Plus 75 70A</t>
  </si>
  <si>
    <t>Spirit Supreme Plus 75 50A</t>
  </si>
  <si>
    <t>Prime 150 50A</t>
  </si>
  <si>
    <t>Prime 150 70A</t>
  </si>
  <si>
    <t>Prime 300 50A</t>
  </si>
  <si>
    <t>Prime 300 70A</t>
  </si>
  <si>
    <t>Protec 150 50A</t>
  </si>
  <si>
    <t>Slice 150 5mg 4,5mm</t>
  </si>
  <si>
    <t>Slice 5mg 7mm</t>
  </si>
  <si>
    <t>Athena 50</t>
  </si>
  <si>
    <t>Athena 200</t>
  </si>
  <si>
    <t>Express Polar 2500 30A</t>
  </si>
  <si>
    <t>Express Polar 2500 50A</t>
  </si>
  <si>
    <t>Protec 2500 50A</t>
  </si>
  <si>
    <t>Slice 5mg 4,5mm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</si>
</sst>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_-;\-* #,##0.0_-;_-* &quot;-&quot;_-;_-@_-"/>
    <numFmt numFmtId="165" formatCode="_-* #,##0.00_-;\-* #,##0.00_-;_-* &quot;-&quot;_-;_-@_-"/>
    <numFmt numFmtId="166" formatCode="0.0%"/>
    <numFmt numFmtId="167" formatCode="_-* #,##0.000_-;\-* #,##0.000_-;_-* &quot;-&quot;_-;_-@_-"/>
    <numFmt numFmtId="168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Protection="1">
      <protection locked="0"/>
    </xf>
    <xf numFmtId="164" fontId="6" fillId="3" borderId="2" xfId="1" applyNumberFormat="1" applyFont="1" applyFill="1" applyBorder="1" applyAlignment="1">
      <alignment horizontal="center"/>
    </xf>
    <xf numFmtId="41" fontId="6" fillId="3" borderId="2" xfId="1" applyFont="1" applyFill="1" applyBorder="1" applyAlignment="1">
      <alignment horizontal="center"/>
    </xf>
    <xf numFmtId="0" fontId="1" fillId="4" borderId="0" xfId="3"/>
    <xf numFmtId="41" fontId="7" fillId="4" borderId="0" xfId="3" applyNumberFormat="1" applyFont="1"/>
    <xf numFmtId="0" fontId="1" fillId="4" borderId="0" xfId="3" applyProtection="1">
      <protection locked="0"/>
    </xf>
    <xf numFmtId="0" fontId="7" fillId="4" borderId="0" xfId="3" applyFont="1" applyBorder="1"/>
    <xf numFmtId="164" fontId="8" fillId="3" borderId="3" xfId="1" applyNumberFormat="1" applyFont="1" applyFill="1" applyBorder="1" applyAlignment="1">
      <alignment horizontal="center"/>
    </xf>
    <xf numFmtId="41" fontId="0" fillId="0" borderId="0" xfId="0" applyNumberFormat="1"/>
    <xf numFmtId="165" fontId="8" fillId="3" borderId="3" xfId="1" applyNumberFormat="1" applyFont="1" applyFill="1" applyBorder="1" applyAlignment="1">
      <alignment horizontal="center"/>
    </xf>
    <xf numFmtId="0" fontId="1" fillId="4" borderId="0" xfId="3" applyAlignment="1">
      <alignment horizontal="center"/>
    </xf>
    <xf numFmtId="9" fontId="2" fillId="2" borderId="1" xfId="2" applyFont="1" applyFill="1" applyBorder="1" applyAlignment="1">
      <alignment horizontal="center"/>
    </xf>
    <xf numFmtId="166" fontId="2" fillId="2" borderId="1" xfId="2" applyNumberFormat="1" applyFont="1" applyFill="1" applyBorder="1" applyAlignment="1">
      <alignment horizontal="center"/>
    </xf>
    <xf numFmtId="10" fontId="8" fillId="3" borderId="2" xfId="2" applyNumberFormat="1" applyFont="1" applyFill="1" applyBorder="1" applyAlignment="1">
      <alignment horizontal="center"/>
    </xf>
    <xf numFmtId="0" fontId="0" fillId="0" borderId="4" xfId="0" applyBorder="1"/>
    <xf numFmtId="164" fontId="2" fillId="2" borderId="6" xfId="1" applyNumberFormat="1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166" fontId="2" fillId="2" borderId="6" xfId="2" applyNumberFormat="1" applyFont="1" applyFill="1" applyBorder="1" applyAlignment="1">
      <alignment horizontal="center"/>
    </xf>
    <xf numFmtId="10" fontId="8" fillId="3" borderId="6" xfId="2" applyNumberFormat="1" applyFont="1" applyFill="1" applyBorder="1" applyAlignment="1">
      <alignment horizontal="center"/>
    </xf>
    <xf numFmtId="10" fontId="2" fillId="2" borderId="6" xfId="2" applyNumberFormat="1" applyFont="1" applyFill="1" applyBorder="1" applyAlignment="1">
      <alignment horizontal="center"/>
    </xf>
    <xf numFmtId="41" fontId="8" fillId="3" borderId="3" xfId="1" applyFont="1" applyFill="1" applyBorder="1" applyAlignment="1">
      <alignment horizontal="center"/>
    </xf>
    <xf numFmtId="165" fontId="8" fillId="3" borderId="3" xfId="1" applyNumberFormat="1" applyFont="1" applyFill="1" applyBorder="1" applyAlignment="1">
      <alignment horizontal="left"/>
    </xf>
    <xf numFmtId="164" fontId="3" fillId="3" borderId="3" xfId="1" applyNumberFormat="1" applyFont="1" applyFill="1" applyBorder="1" applyAlignment="1">
      <alignment horizontal="center"/>
    </xf>
    <xf numFmtId="41" fontId="8" fillId="3" borderId="2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6" xfId="0" applyBorder="1"/>
    <xf numFmtId="3" fontId="10" fillId="0" borderId="6" xfId="0" applyNumberFormat="1" applyFont="1" applyBorder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8" xfId="0" applyBorder="1"/>
    <xf numFmtId="0" fontId="5" fillId="0" borderId="11" xfId="4" applyBorder="1" applyAlignment="1" applyProtection="1">
      <alignment horizontal="left"/>
    </xf>
    <xf numFmtId="0" fontId="0" fillId="0" borderId="11" xfId="0" applyBorder="1"/>
    <xf numFmtId="164" fontId="12" fillId="3" borderId="2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9" fontId="2" fillId="2" borderId="20" xfId="2" applyFont="1" applyFill="1" applyBorder="1" applyAlignment="1">
      <alignment horizontal="center"/>
    </xf>
    <xf numFmtId="166" fontId="2" fillId="2" borderId="20" xfId="2" applyNumberFormat="1" applyFont="1" applyFill="1" applyBorder="1" applyAlignment="1">
      <alignment horizontal="center"/>
    </xf>
    <xf numFmtId="10" fontId="8" fillId="3" borderId="20" xfId="2" applyNumberFormat="1" applyFont="1" applyFill="1" applyBorder="1" applyAlignment="1">
      <alignment horizontal="center"/>
    </xf>
    <xf numFmtId="10" fontId="2" fillId="2" borderId="20" xfId="2" applyNumberFormat="1" applyFont="1" applyFill="1" applyBorder="1" applyAlignment="1">
      <alignment horizontal="center"/>
    </xf>
    <xf numFmtId="41" fontId="2" fillId="2" borderId="21" xfId="1" applyFont="1" applyFill="1" applyBorder="1" applyAlignment="1">
      <alignment horizontal="center"/>
    </xf>
    <xf numFmtId="41" fontId="2" fillId="2" borderId="23" xfId="1" applyFont="1" applyFill="1" applyBorder="1" applyAlignment="1">
      <alignment horizontal="center"/>
    </xf>
    <xf numFmtId="0" fontId="1" fillId="4" borderId="0" xfId="3" applyBorder="1"/>
    <xf numFmtId="167" fontId="2" fillId="2" borderId="23" xfId="1" applyNumberFormat="1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41" fontId="2" fillId="2" borderId="26" xfId="1" applyFont="1" applyFill="1" applyBorder="1" applyAlignment="1">
      <alignment horizontal="center"/>
    </xf>
    <xf numFmtId="9" fontId="2" fillId="2" borderId="26" xfId="2" applyFont="1" applyFill="1" applyBorder="1" applyAlignment="1">
      <alignment horizontal="center"/>
    </xf>
    <xf numFmtId="166" fontId="2" fillId="2" borderId="26" xfId="2" applyNumberFormat="1" applyFont="1" applyFill="1" applyBorder="1" applyAlignment="1">
      <alignment horizontal="center"/>
    </xf>
    <xf numFmtId="10" fontId="8" fillId="3" borderId="26" xfId="2" applyNumberFormat="1" applyFont="1" applyFill="1" applyBorder="1" applyAlignment="1">
      <alignment horizontal="center"/>
    </xf>
    <xf numFmtId="10" fontId="2" fillId="2" borderId="26" xfId="2" applyNumberFormat="1" applyFont="1" applyFill="1" applyBorder="1" applyAlignment="1">
      <alignment horizontal="center"/>
    </xf>
    <xf numFmtId="167" fontId="2" fillId="2" borderId="27" xfId="1" applyNumberFormat="1" applyFont="1" applyFill="1" applyBorder="1" applyAlignment="1">
      <alignment horizontal="center"/>
    </xf>
    <xf numFmtId="0" fontId="1" fillId="4" borderId="0" xfId="3" applyBorder="1" applyProtection="1">
      <protection locked="0"/>
    </xf>
    <xf numFmtId="41" fontId="7" fillId="4" borderId="0" xfId="3" applyNumberFormat="1" applyFont="1" applyBorder="1"/>
    <xf numFmtId="9" fontId="2" fillId="2" borderId="17" xfId="2" applyFont="1" applyFill="1" applyBorder="1" applyAlignment="1">
      <alignment horizontal="center"/>
    </xf>
    <xf numFmtId="166" fontId="2" fillId="2" borderId="17" xfId="2" applyNumberFormat="1" applyFont="1" applyFill="1" applyBorder="1" applyAlignment="1">
      <alignment horizontal="center"/>
    </xf>
    <xf numFmtId="10" fontId="8" fillId="3" borderId="17" xfId="2" applyNumberFormat="1" applyFont="1" applyFill="1" applyBorder="1" applyAlignment="1">
      <alignment horizontal="center"/>
    </xf>
    <xf numFmtId="10" fontId="2" fillId="2" borderId="17" xfId="2" applyNumberFormat="1" applyFont="1" applyFill="1" applyBorder="1" applyAlignment="1">
      <alignment horizontal="center"/>
    </xf>
    <xf numFmtId="167" fontId="2" fillId="2" borderId="29" xfId="1" applyNumberFormat="1" applyFont="1" applyFill="1" applyBorder="1" applyAlignment="1">
      <alignment horizontal="center"/>
    </xf>
    <xf numFmtId="164" fontId="7" fillId="4" borderId="0" xfId="3" applyNumberFormat="1" applyFont="1"/>
    <xf numFmtId="9" fontId="2" fillId="2" borderId="30" xfId="2" applyFont="1" applyFill="1" applyBorder="1" applyAlignment="1">
      <alignment horizontal="center"/>
    </xf>
    <xf numFmtId="166" fontId="2" fillId="2" borderId="30" xfId="2" applyNumberFormat="1" applyFont="1" applyFill="1" applyBorder="1" applyAlignment="1">
      <alignment horizontal="center"/>
    </xf>
    <xf numFmtId="10" fontId="8" fillId="3" borderId="31" xfId="2" applyNumberFormat="1" applyFont="1" applyFill="1" applyBorder="1" applyAlignment="1">
      <alignment horizontal="center"/>
    </xf>
    <xf numFmtId="41" fontId="2" fillId="2" borderId="32" xfId="1" applyFont="1" applyFill="1" applyBorder="1" applyAlignment="1">
      <alignment horizontal="center"/>
    </xf>
    <xf numFmtId="41" fontId="2" fillId="2" borderId="28" xfId="1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/>
    </xf>
    <xf numFmtId="0" fontId="0" fillId="0" borderId="22" xfId="0" applyBorder="1" applyAlignment="1">
      <alignment vertical="center"/>
    </xf>
    <xf numFmtId="9" fontId="2" fillId="2" borderId="16" xfId="2" applyFont="1" applyFill="1" applyBorder="1" applyAlignment="1">
      <alignment horizontal="center"/>
    </xf>
    <xf numFmtId="166" fontId="2" fillId="2" borderId="16" xfId="2" applyNumberFormat="1" applyFont="1" applyFill="1" applyBorder="1" applyAlignment="1">
      <alignment horizontal="center"/>
    </xf>
    <xf numFmtId="10" fontId="8" fillId="3" borderId="16" xfId="2" applyNumberFormat="1" applyFont="1" applyFill="1" applyBorder="1" applyAlignment="1">
      <alignment horizontal="center"/>
    </xf>
    <xf numFmtId="10" fontId="2" fillId="2" borderId="16" xfId="2" applyNumberFormat="1" applyFont="1" applyFill="1" applyBorder="1" applyAlignment="1">
      <alignment horizontal="center"/>
    </xf>
    <xf numFmtId="41" fontId="2" fillId="2" borderId="16" xfId="1" applyFont="1" applyFill="1" applyBorder="1" applyAlignment="1">
      <alignment horizontal="center"/>
    </xf>
    <xf numFmtId="167" fontId="2" fillId="2" borderId="33" xfId="1" applyNumberFormat="1" applyFont="1" applyFill="1" applyBorder="1" applyAlignment="1">
      <alignment horizontal="center"/>
    </xf>
    <xf numFmtId="0" fontId="0" fillId="0" borderId="22" xfId="0" applyBorder="1"/>
    <xf numFmtId="0" fontId="0" fillId="0" borderId="24" xfId="0" applyBorder="1"/>
    <xf numFmtId="9" fontId="2" fillId="2" borderId="34" xfId="2" applyFont="1" applyFill="1" applyBorder="1" applyAlignment="1">
      <alignment horizontal="center"/>
    </xf>
    <xf numFmtId="166" fontId="2" fillId="2" borderId="34" xfId="2" applyNumberFormat="1" applyFont="1" applyFill="1" applyBorder="1" applyAlignment="1">
      <alignment horizontal="center"/>
    </xf>
    <xf numFmtId="10" fontId="8" fillId="3" borderId="35" xfId="2" applyNumberFormat="1" applyFont="1" applyFill="1" applyBorder="1" applyAlignment="1">
      <alignment horizontal="center"/>
    </xf>
    <xf numFmtId="0" fontId="1" fillId="4" borderId="0" xfId="3" applyBorder="1" applyAlignment="1">
      <alignment wrapText="1"/>
    </xf>
    <xf numFmtId="0" fontId="1" fillId="4" borderId="0" xfId="3" applyAlignment="1">
      <alignment horizontal="center" wrapText="1"/>
    </xf>
    <xf numFmtId="0" fontId="1" fillId="4" borderId="0" xfId="3" applyBorder="1" applyAlignment="1">
      <alignment horizontal="right"/>
    </xf>
    <xf numFmtId="0" fontId="0" fillId="4" borderId="0" xfId="3" applyFont="1" applyBorder="1" applyAlignment="1">
      <alignment horizontal="right"/>
    </xf>
    <xf numFmtId="0" fontId="1" fillId="4" borderId="25" xfId="3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0" fontId="0" fillId="0" borderId="0" xfId="0" applyNumberFormat="1"/>
    <xf numFmtId="0" fontId="10" fillId="0" borderId="36" xfId="0" applyFont="1" applyBorder="1"/>
    <xf numFmtId="0" fontId="9" fillId="0" borderId="36" xfId="0" applyFont="1" applyBorder="1"/>
    <xf numFmtId="0" fontId="10" fillId="0" borderId="37" xfId="0" applyFont="1" applyBorder="1"/>
    <xf numFmtId="0" fontId="10" fillId="0" borderId="38" xfId="0" applyFont="1" applyBorder="1"/>
    <xf numFmtId="0" fontId="9" fillId="0" borderId="37" xfId="0" applyFont="1" applyBorder="1"/>
    <xf numFmtId="0" fontId="15" fillId="0" borderId="15" xfId="0" applyFont="1" applyBorder="1"/>
    <xf numFmtId="0" fontId="15" fillId="0" borderId="14" xfId="0" applyFont="1" applyBorder="1"/>
    <xf numFmtId="3" fontId="15" fillId="0" borderId="15" xfId="0" applyNumberFormat="1" applyFont="1" applyBorder="1" applyAlignment="1">
      <alignment horizontal="right"/>
    </xf>
    <xf numFmtId="3" fontId="15" fillId="0" borderId="15" xfId="0" applyNumberFormat="1" applyFont="1" applyBorder="1"/>
    <xf numFmtId="3" fontId="15" fillId="0" borderId="0" xfId="0" applyNumberFormat="1" applyFont="1"/>
    <xf numFmtId="3" fontId="15" fillId="0" borderId="4" xfId="0" applyNumberFormat="1" applyFont="1" applyBorder="1"/>
    <xf numFmtId="3" fontId="15" fillId="0" borderId="11" xfId="0" applyNumberFormat="1" applyFont="1" applyBorder="1"/>
    <xf numFmtId="0" fontId="0" fillId="0" borderId="4" xfId="0" applyBorder="1" applyAlignment="1">
      <alignment horizontal="center" wrapText="1"/>
    </xf>
    <xf numFmtId="0" fontId="0" fillId="0" borderId="5" xfId="0" applyBorder="1"/>
    <xf numFmtId="9" fontId="15" fillId="0" borderId="15" xfId="0" applyNumberFormat="1" applyFont="1" applyBorder="1"/>
    <xf numFmtId="0" fontId="15" fillId="0" borderId="12" xfId="0" applyFont="1" applyBorder="1"/>
    <xf numFmtId="0" fontId="16" fillId="0" borderId="6" xfId="0" applyFont="1" applyBorder="1"/>
    <xf numFmtId="3" fontId="0" fillId="0" borderId="6" xfId="0" applyNumberFormat="1" applyBorder="1"/>
    <xf numFmtId="3" fontId="10" fillId="0" borderId="39" xfId="0" applyNumberFormat="1" applyFont="1" applyBorder="1"/>
    <xf numFmtId="0" fontId="15" fillId="0" borderId="6" xfId="0" applyFont="1" applyBorder="1"/>
    <xf numFmtId="3" fontId="15" fillId="0" borderId="6" xfId="0" applyNumberFormat="1" applyFont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0" fillId="0" borderId="36" xfId="0" applyFont="1" applyBorder="1"/>
    <xf numFmtId="0" fontId="10" fillId="0" borderId="37" xfId="0" applyFont="1" applyBorder="1"/>
    <xf numFmtId="49" fontId="0" fillId="0" borderId="0" xfId="0" applyNumberFormat="1" applyAlignment="1">
      <alignment horizontal="center"/>
    </xf>
    <xf numFmtId="0" fontId="9" fillId="0" borderId="36" xfId="0" applyFont="1" applyBorder="1"/>
    <xf numFmtId="0" fontId="9" fillId="0" borderId="37" xfId="0" applyFont="1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0" xfId="0" applyNumberFormat="1" applyProtection="1">
      <protection locked="0"/>
    </xf>
    <xf numFmtId="3" fontId="0" fillId="0" borderId="0" xfId="0" applyNumberFormat="1"/>
    <xf numFmtId="164" fontId="2" fillId="2" borderId="14" xfId="1" applyNumberFormat="1" applyFont="1" applyFill="1" applyBorder="1" applyAlignment="1">
      <alignment horizontal="center"/>
    </xf>
    <xf numFmtId="0" fontId="0" fillId="4" borderId="25" xfId="3" applyFont="1" applyBorder="1" applyAlignment="1">
      <alignment horizontal="right"/>
    </xf>
    <xf numFmtId="164" fontId="2" fillId="2" borderId="26" xfId="1" applyNumberFormat="1" applyFont="1" applyFill="1" applyBorder="1" applyAlignment="1">
      <alignment horizontal="center"/>
    </xf>
    <xf numFmtId="0" fontId="1" fillId="4" borderId="25" xfId="3" applyBorder="1" applyAlignment="1">
      <alignment horizontal="center"/>
    </xf>
    <xf numFmtId="41" fontId="8" fillId="3" borderId="40" xfId="1" applyFont="1" applyFill="1" applyBorder="1" applyAlignment="1">
      <alignment horizontal="center"/>
    </xf>
    <xf numFmtId="165" fontId="8" fillId="3" borderId="40" xfId="1" applyNumberFormat="1" applyFont="1" applyFill="1" applyBorder="1" applyAlignment="1">
      <alignment horizontal="center"/>
    </xf>
    <xf numFmtId="165" fontId="8" fillId="3" borderId="40" xfId="1" applyNumberFormat="1" applyFont="1" applyFill="1" applyBorder="1" applyAlignment="1">
      <alignment horizontal="left"/>
    </xf>
    <xf numFmtId="164" fontId="8" fillId="3" borderId="40" xfId="1" applyNumberFormat="1" applyFont="1" applyFill="1" applyBorder="1" applyAlignment="1">
      <alignment horizontal="center"/>
    </xf>
    <xf numFmtId="41" fontId="0" fillId="0" borderId="25" xfId="0" applyNumberFormat="1" applyBorder="1"/>
    <xf numFmtId="164" fontId="3" fillId="3" borderId="40" xfId="1" applyNumberFormat="1" applyFont="1" applyFill="1" applyBorder="1" applyAlignment="1">
      <alignment horizontal="center"/>
    </xf>
    <xf numFmtId="0" fontId="0" fillId="0" borderId="25" xfId="0" applyBorder="1"/>
    <xf numFmtId="168" fontId="0" fillId="0" borderId="0" xfId="0" applyNumberFormat="1"/>
    <xf numFmtId="0" fontId="1" fillId="4" borderId="25" xfId="3" applyBorder="1"/>
    <xf numFmtId="164" fontId="0" fillId="0" borderId="0" xfId="0" applyNumberFormat="1"/>
    <xf numFmtId="168" fontId="0" fillId="0" borderId="0" xfId="0" applyNumberFormat="1" applyProtection="1">
      <protection locked="0"/>
    </xf>
    <xf numFmtId="0" fontId="0" fillId="0" borderId="41" xfId="0" applyBorder="1"/>
    <xf numFmtId="0" fontId="0" fillId="0" borderId="41" xfId="0" applyBorder="1" applyAlignment="1">
      <alignment horizontal="center" wrapText="1"/>
    </xf>
    <xf numFmtId="0" fontId="0" fillId="0" borderId="42" xfId="0" applyBorder="1"/>
    <xf numFmtId="41" fontId="2" fillId="2" borderId="27" xfId="1" applyNumberFormat="1" applyFont="1" applyFill="1" applyBorder="1" applyAlignment="1">
      <alignment horizontal="center"/>
    </xf>
    <xf numFmtId="41" fontId="2" fillId="2" borderId="23" xfId="1" applyNumberFormat="1" applyFont="1" applyFill="1" applyBorder="1" applyAlignment="1">
      <alignment horizontal="center"/>
    </xf>
    <xf numFmtId="10" fontId="8" fillId="3" borderId="5" xfId="2" applyNumberFormat="1" applyFont="1" applyFill="1" applyBorder="1" applyAlignment="1">
      <alignment horizontal="center"/>
    </xf>
    <xf numFmtId="41" fontId="2" fillId="2" borderId="43" xfId="1" applyFont="1" applyFill="1" applyBorder="1" applyAlignment="1">
      <alignment horizontal="center"/>
    </xf>
  </cellXfs>
  <cellStyles count="6">
    <cellStyle name="20% - Accent3" xfId="3" builtinId="38"/>
    <cellStyle name="Comma [0]" xfId="1" builtinId="6"/>
    <cellStyle name="Comma [0] 2" xfId="5" xr:uid="{891FDB07-0FF3-4564-9C30-8CCE07FABAEF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workbookViewId="0">
      <selection activeCell="E32" sqref="E32"/>
    </sheetView>
  </sheetViews>
  <sheetFormatPr defaultRowHeight="15" x14ac:dyDescent="0.25"/>
  <cols>
    <col min="7" max="7" width="14" bestFit="1" customWidth="1"/>
    <col min="8" max="8" width="21.5703125" bestFit="1" customWidth="1"/>
  </cols>
  <sheetData>
    <row r="1" spans="1:14" x14ac:dyDescent="0.25">
      <c r="A1" s="162" t="s">
        <v>0</v>
      </c>
      <c r="B1" s="163"/>
      <c r="C1" s="163"/>
      <c r="D1" s="163"/>
      <c r="E1" s="146"/>
      <c r="F1" s="146"/>
      <c r="G1" s="146"/>
      <c r="H1" s="146"/>
    </row>
    <row r="2" spans="1:14" x14ac:dyDescent="0.25">
      <c r="A2" s="162" t="s">
        <v>1</v>
      </c>
      <c r="B2" s="163"/>
      <c r="C2" s="163"/>
      <c r="D2" s="163"/>
      <c r="E2" s="146">
        <v>2023</v>
      </c>
      <c r="F2" s="146"/>
      <c r="G2" s="146"/>
      <c r="H2" s="146"/>
    </row>
    <row r="3" spans="1:14" x14ac:dyDescent="0.25">
      <c r="A3" s="164" t="s">
        <v>2</v>
      </c>
      <c r="B3" s="165"/>
      <c r="C3" s="165"/>
      <c r="D3" s="165"/>
      <c r="E3" s="155" t="s">
        <v>134</v>
      </c>
      <c r="F3" s="155"/>
      <c r="G3" s="155"/>
      <c r="H3" s="155"/>
    </row>
    <row r="4" spans="1:14" x14ac:dyDescent="0.25">
      <c r="A4" s="157" t="s">
        <v>3</v>
      </c>
      <c r="B4" s="158"/>
      <c r="C4" s="158"/>
      <c r="D4" s="158"/>
      <c r="E4" s="152" t="s">
        <v>133</v>
      </c>
      <c r="F4" s="152"/>
      <c r="G4" s="152"/>
      <c r="H4" s="152"/>
    </row>
    <row r="5" spans="1:14" x14ac:dyDescent="0.25">
      <c r="A5" s="157" t="s">
        <v>4</v>
      </c>
      <c r="B5" s="158"/>
      <c r="C5" s="158"/>
      <c r="D5" s="158"/>
      <c r="E5" s="152">
        <v>7008070450</v>
      </c>
      <c r="F5" s="152"/>
      <c r="G5" s="152"/>
      <c r="H5" s="152"/>
    </row>
    <row r="6" spans="1:14" x14ac:dyDescent="0.25">
      <c r="A6" s="157" t="s">
        <v>5</v>
      </c>
      <c r="B6" s="158"/>
      <c r="C6" s="158"/>
      <c r="D6" s="158"/>
      <c r="E6" s="152" t="s">
        <v>135</v>
      </c>
      <c r="F6" s="152"/>
      <c r="G6" s="152"/>
      <c r="H6" s="152"/>
    </row>
    <row r="7" spans="1:14" x14ac:dyDescent="0.25">
      <c r="A7" s="157" t="s">
        <v>6</v>
      </c>
      <c r="B7" s="158"/>
      <c r="C7" s="158"/>
      <c r="D7" s="158"/>
      <c r="E7" s="152" t="s">
        <v>136</v>
      </c>
      <c r="F7" s="152"/>
      <c r="G7" s="152"/>
      <c r="H7" s="152"/>
    </row>
    <row r="8" spans="1:14" x14ac:dyDescent="0.25">
      <c r="A8" s="157" t="s">
        <v>7</v>
      </c>
      <c r="B8" s="158"/>
      <c r="C8" s="158"/>
      <c r="D8" s="158"/>
      <c r="E8" s="152">
        <v>400</v>
      </c>
      <c r="F8" s="152"/>
      <c r="G8" s="152"/>
      <c r="H8" s="152"/>
    </row>
    <row r="9" spans="1:14" x14ac:dyDescent="0.25">
      <c r="A9" s="157" t="s">
        <v>8</v>
      </c>
      <c r="B9" s="158"/>
      <c r="C9" s="158"/>
      <c r="D9" s="158"/>
      <c r="E9" s="152" t="s">
        <v>9</v>
      </c>
      <c r="F9" s="152"/>
      <c r="G9" s="152"/>
      <c r="H9" s="152"/>
    </row>
    <row r="10" spans="1:14" x14ac:dyDescent="0.25">
      <c r="A10" s="158" t="s">
        <v>10</v>
      </c>
      <c r="B10" s="158"/>
      <c r="C10" s="158"/>
      <c r="D10" s="158"/>
      <c r="E10" s="25"/>
      <c r="F10" s="26"/>
      <c r="H10" s="25"/>
    </row>
    <row r="11" spans="1:14" x14ac:dyDescent="0.25">
      <c r="A11" s="104" t="s">
        <v>93</v>
      </c>
      <c r="B11" s="26"/>
      <c r="C11" s="27"/>
      <c r="D11" s="27"/>
      <c r="E11" s="104" t="s">
        <v>90</v>
      </c>
      <c r="F11" s="107"/>
      <c r="H11" s="104" t="s">
        <v>91</v>
      </c>
      <c r="I11" s="105"/>
      <c r="J11" s="173" t="s">
        <v>122</v>
      </c>
      <c r="K11" s="174"/>
      <c r="L11" s="174"/>
      <c r="M11" s="174"/>
      <c r="N11" s="174"/>
    </row>
    <row r="12" spans="1:14" x14ac:dyDescent="0.25">
      <c r="A12" s="103" t="s">
        <v>94</v>
      </c>
      <c r="B12" s="26"/>
      <c r="C12" s="27"/>
      <c r="D12" s="27"/>
      <c r="E12" s="103" t="s">
        <v>103</v>
      </c>
      <c r="F12" s="105"/>
      <c r="H12" s="103" t="s">
        <v>114</v>
      </c>
      <c r="I12" s="105"/>
      <c r="J12" s="170" t="s">
        <v>123</v>
      </c>
      <c r="K12" s="171"/>
      <c r="L12" s="171"/>
      <c r="M12" s="171"/>
      <c r="N12" s="171"/>
    </row>
    <row r="13" spans="1:14" x14ac:dyDescent="0.25">
      <c r="A13" s="103" t="s">
        <v>95</v>
      </c>
      <c r="B13" s="26"/>
      <c r="C13" s="27"/>
      <c r="D13" s="27"/>
      <c r="E13" s="103" t="s">
        <v>104</v>
      </c>
      <c r="F13" s="105"/>
      <c r="H13" s="103" t="s">
        <v>115</v>
      </c>
      <c r="I13" s="105"/>
      <c r="J13" s="170" t="s">
        <v>124</v>
      </c>
      <c r="K13" s="171"/>
      <c r="L13" s="171"/>
      <c r="M13" s="171"/>
      <c r="N13" s="171"/>
    </row>
    <row r="14" spans="1:14" x14ac:dyDescent="0.25">
      <c r="A14" s="103" t="s">
        <v>96</v>
      </c>
      <c r="B14" s="26"/>
      <c r="C14" s="27"/>
      <c r="D14" s="27"/>
      <c r="E14" s="103" t="s">
        <v>105</v>
      </c>
      <c r="F14" s="105"/>
      <c r="H14" s="103" t="s">
        <v>116</v>
      </c>
      <c r="I14" s="105"/>
      <c r="J14" s="170" t="s">
        <v>125</v>
      </c>
      <c r="K14" s="171"/>
      <c r="L14" s="171"/>
      <c r="M14" s="171"/>
      <c r="N14" s="171"/>
    </row>
    <row r="15" spans="1:14" x14ac:dyDescent="0.25">
      <c r="A15" s="103" t="s">
        <v>97</v>
      </c>
      <c r="B15" s="26"/>
      <c r="C15" s="27"/>
      <c r="D15" s="27"/>
      <c r="E15" s="103" t="s">
        <v>106</v>
      </c>
      <c r="F15" s="105"/>
      <c r="H15" s="103" t="s">
        <v>117</v>
      </c>
      <c r="I15" s="105"/>
      <c r="J15" s="170" t="s">
        <v>126</v>
      </c>
      <c r="K15" s="171"/>
      <c r="L15" s="171"/>
      <c r="M15" s="171"/>
      <c r="N15" s="171"/>
    </row>
    <row r="16" spans="1:14" x14ac:dyDescent="0.25">
      <c r="A16" s="104" t="s">
        <v>98</v>
      </c>
      <c r="B16" s="27"/>
      <c r="C16" s="27"/>
      <c r="D16" s="27"/>
      <c r="E16" s="104" t="s">
        <v>107</v>
      </c>
      <c r="F16" s="105"/>
      <c r="H16" s="104" t="s">
        <v>92</v>
      </c>
      <c r="I16" s="105"/>
      <c r="J16" s="170"/>
      <c r="K16" s="171"/>
      <c r="L16" s="171"/>
      <c r="M16" s="171"/>
      <c r="N16" s="171"/>
    </row>
    <row r="17" spans="1:14" x14ac:dyDescent="0.25">
      <c r="A17" s="103" t="s">
        <v>99</v>
      </c>
      <c r="B17" s="27"/>
      <c r="C17" s="27"/>
      <c r="D17" s="27"/>
      <c r="E17" s="103" t="s">
        <v>108</v>
      </c>
      <c r="F17" s="105"/>
      <c r="H17" s="103" t="s">
        <v>118</v>
      </c>
      <c r="I17" s="105"/>
      <c r="J17" s="173" t="s">
        <v>127</v>
      </c>
      <c r="K17" s="174"/>
      <c r="L17" s="174"/>
      <c r="M17" s="174"/>
      <c r="N17" s="174"/>
    </row>
    <row r="18" spans="1:14" x14ac:dyDescent="0.25">
      <c r="A18" s="103" t="s">
        <v>100</v>
      </c>
      <c r="B18" s="27"/>
      <c r="C18" s="27"/>
      <c r="D18" s="27"/>
      <c r="E18" s="103" t="s">
        <v>109</v>
      </c>
      <c r="F18" s="105"/>
      <c r="H18" s="103" t="s">
        <v>119</v>
      </c>
      <c r="I18" s="105"/>
      <c r="J18" s="170" t="s">
        <v>128</v>
      </c>
      <c r="K18" s="171"/>
      <c r="L18" s="171"/>
      <c r="M18" s="171"/>
      <c r="N18" s="171"/>
    </row>
    <row r="19" spans="1:14" x14ac:dyDescent="0.25">
      <c r="A19" s="103" t="s">
        <v>101</v>
      </c>
      <c r="B19" s="27"/>
      <c r="C19" s="27"/>
      <c r="D19" s="27"/>
      <c r="E19" s="103" t="s">
        <v>110</v>
      </c>
      <c r="F19" s="105"/>
      <c r="H19" s="103" t="s">
        <v>120</v>
      </c>
      <c r="I19" s="105"/>
      <c r="J19" s="170" t="s">
        <v>129</v>
      </c>
      <c r="K19" s="171"/>
      <c r="L19" s="171"/>
      <c r="M19" s="171"/>
      <c r="N19" s="171"/>
    </row>
    <row r="20" spans="1:14" x14ac:dyDescent="0.25">
      <c r="A20" s="103" t="s">
        <v>102</v>
      </c>
      <c r="B20" s="27"/>
      <c r="C20" s="27"/>
      <c r="D20" s="27"/>
      <c r="E20" s="103" t="s">
        <v>111</v>
      </c>
      <c r="F20" s="105"/>
      <c r="H20" s="103" t="s">
        <v>121</v>
      </c>
      <c r="I20" s="105"/>
      <c r="J20" s="170" t="s">
        <v>130</v>
      </c>
      <c r="K20" s="171"/>
      <c r="L20" s="171"/>
      <c r="M20" s="171"/>
      <c r="N20" s="171"/>
    </row>
    <row r="21" spans="1:14" x14ac:dyDescent="0.25">
      <c r="A21" s="27"/>
      <c r="B21" s="27"/>
      <c r="C21" s="27"/>
      <c r="D21" s="27"/>
      <c r="E21" s="103" t="s">
        <v>112</v>
      </c>
      <c r="F21" s="105"/>
      <c r="G21" s="105"/>
      <c r="H21" s="105"/>
      <c r="I21" s="106"/>
      <c r="J21" s="170" t="s">
        <v>131</v>
      </c>
      <c r="K21" s="171"/>
      <c r="L21" s="171"/>
      <c r="M21" s="171"/>
      <c r="N21" s="171"/>
    </row>
    <row r="22" spans="1:14" x14ac:dyDescent="0.25">
      <c r="A22" s="27"/>
      <c r="B22" s="27"/>
      <c r="C22" s="27"/>
      <c r="D22" s="27"/>
      <c r="E22" s="103" t="s">
        <v>113</v>
      </c>
      <c r="F22" s="105"/>
      <c r="G22" s="105"/>
      <c r="H22" s="105"/>
      <c r="I22" s="106"/>
      <c r="J22" s="170" t="s">
        <v>132</v>
      </c>
      <c r="K22" s="171"/>
      <c r="L22" s="171"/>
      <c r="M22" s="171"/>
      <c r="N22" s="171"/>
    </row>
    <row r="23" spans="1:14" x14ac:dyDescent="0.25">
      <c r="A23" s="27"/>
      <c r="B23" s="27"/>
      <c r="C23" s="27"/>
      <c r="D23" s="27"/>
      <c r="G23" s="105"/>
      <c r="H23" s="105"/>
      <c r="I23" s="106"/>
    </row>
    <row r="24" spans="1:14" x14ac:dyDescent="0.25">
      <c r="A24" s="27"/>
      <c r="B24" s="27"/>
      <c r="C24" s="27"/>
      <c r="D24" s="27"/>
      <c r="G24" s="105"/>
      <c r="H24" s="105"/>
      <c r="I24" s="106"/>
    </row>
    <row r="25" spans="1:14" x14ac:dyDescent="0.25">
      <c r="A25" s="27"/>
      <c r="B25" s="27"/>
      <c r="C25" s="27"/>
      <c r="D25" s="27"/>
      <c r="G25" s="105"/>
      <c r="H25" s="105"/>
      <c r="I25" s="106"/>
    </row>
    <row r="26" spans="1:14" x14ac:dyDescent="0.25">
      <c r="A26" s="27"/>
      <c r="B26" s="27"/>
      <c r="C26" s="27"/>
      <c r="D26" s="27"/>
      <c r="G26" s="105"/>
      <c r="H26" s="105"/>
      <c r="I26" s="106"/>
    </row>
    <row r="27" spans="1:14" x14ac:dyDescent="0.25">
      <c r="A27" s="164" t="s">
        <v>11</v>
      </c>
      <c r="B27" s="165"/>
      <c r="C27" s="165"/>
      <c r="D27" s="165"/>
      <c r="E27" s="155"/>
      <c r="F27" s="155"/>
      <c r="G27" s="155"/>
      <c r="H27" s="155"/>
      <c r="I27" s="106"/>
    </row>
    <row r="28" spans="1:14" x14ac:dyDescent="0.25">
      <c r="A28" s="166" t="s">
        <v>12</v>
      </c>
      <c r="B28" s="167"/>
      <c r="C28" s="167"/>
      <c r="D28" s="167"/>
      <c r="E28" s="172" t="s">
        <v>13</v>
      </c>
      <c r="F28" s="172"/>
      <c r="G28" s="172"/>
      <c r="H28" s="172"/>
      <c r="I28" s="106"/>
    </row>
    <row r="29" spans="1:14" x14ac:dyDescent="0.25">
      <c r="A29" s="168" t="s">
        <v>14</v>
      </c>
      <c r="B29" s="169"/>
      <c r="C29" s="169"/>
      <c r="D29" s="169"/>
      <c r="E29" s="161"/>
      <c r="F29" s="161"/>
      <c r="G29" s="161"/>
      <c r="H29" s="161"/>
      <c r="I29" s="106"/>
    </row>
    <row r="30" spans="1:14" x14ac:dyDescent="0.25">
      <c r="A30" s="162" t="s">
        <v>15</v>
      </c>
      <c r="B30" s="163"/>
      <c r="C30" s="163"/>
      <c r="D30" s="163"/>
      <c r="G30" s="105"/>
      <c r="H30" s="105"/>
      <c r="I30" s="106"/>
    </row>
    <row r="31" spans="1:14" x14ac:dyDescent="0.25">
      <c r="A31" s="164" t="s">
        <v>16</v>
      </c>
      <c r="B31" s="165"/>
      <c r="C31" s="165"/>
      <c r="D31" s="165"/>
      <c r="G31" s="105"/>
      <c r="H31" s="105"/>
      <c r="I31" s="106"/>
    </row>
    <row r="32" spans="1:14" x14ac:dyDescent="0.25">
      <c r="A32" s="157" t="s">
        <v>17</v>
      </c>
      <c r="B32" s="158"/>
      <c r="C32" s="158"/>
      <c r="D32" s="158"/>
      <c r="G32" s="105"/>
      <c r="H32" s="105"/>
      <c r="I32" s="106"/>
    </row>
    <row r="33" spans="1:8" x14ac:dyDescent="0.25">
      <c r="A33" s="157" t="s">
        <v>18</v>
      </c>
      <c r="B33" s="158"/>
      <c r="C33" s="158"/>
      <c r="D33" s="158"/>
      <c r="E33" s="152"/>
      <c r="F33" s="152"/>
      <c r="G33" s="152"/>
      <c r="H33" s="152"/>
    </row>
    <row r="34" spans="1:8" x14ac:dyDescent="0.25">
      <c r="A34" s="157" t="s">
        <v>19</v>
      </c>
      <c r="B34" s="158"/>
      <c r="C34" s="158"/>
      <c r="D34" s="158"/>
      <c r="E34" s="152"/>
      <c r="F34" s="152"/>
      <c r="G34" s="152"/>
      <c r="H34" s="152"/>
    </row>
    <row r="35" spans="1:8" x14ac:dyDescent="0.25">
      <c r="A35" s="159" t="s">
        <v>20</v>
      </c>
      <c r="B35" s="160"/>
      <c r="C35" s="160"/>
      <c r="D35" s="160"/>
      <c r="E35" s="161"/>
      <c r="F35" s="161"/>
      <c r="G35" s="161"/>
      <c r="H35" s="161"/>
    </row>
    <row r="36" spans="1:8" x14ac:dyDescent="0.25">
      <c r="A36" s="138" t="s">
        <v>21</v>
      </c>
      <c r="B36" s="139"/>
      <c r="C36" s="139"/>
      <c r="D36" s="139"/>
      <c r="E36" s="139"/>
      <c r="F36" s="139"/>
      <c r="G36" s="139"/>
      <c r="H36" s="139"/>
    </row>
    <row r="37" spans="1:8" x14ac:dyDescent="0.25">
      <c r="A37" s="153" t="s">
        <v>22</v>
      </c>
      <c r="B37" s="154"/>
      <c r="C37" s="153" t="s">
        <v>23</v>
      </c>
      <c r="D37" s="154"/>
      <c r="E37" s="153" t="s">
        <v>24</v>
      </c>
      <c r="F37" s="154"/>
      <c r="G37" s="155"/>
      <c r="H37" s="155"/>
    </row>
    <row r="38" spans="1:8" x14ac:dyDescent="0.25">
      <c r="A38" s="134"/>
      <c r="B38" s="156"/>
      <c r="C38" s="134" t="s">
        <v>25</v>
      </c>
      <c r="D38" s="156"/>
      <c r="E38" s="135"/>
      <c r="F38" s="156"/>
      <c r="G38" s="152"/>
      <c r="H38" s="152"/>
    </row>
    <row r="39" spans="1:8" x14ac:dyDescent="0.25">
      <c r="A39" s="124"/>
      <c r="B39" s="151"/>
      <c r="C39" s="124"/>
      <c r="D39" s="151"/>
      <c r="E39" s="125"/>
      <c r="F39" s="151"/>
      <c r="G39" s="152"/>
      <c r="H39" s="152"/>
    </row>
    <row r="40" spans="1:8" x14ac:dyDescent="0.25">
      <c r="A40" s="124"/>
      <c r="B40" s="151"/>
      <c r="C40" s="124"/>
      <c r="D40" s="151"/>
      <c r="E40" s="125"/>
      <c r="F40" s="151"/>
      <c r="G40" s="152"/>
      <c r="H40" s="152"/>
    </row>
    <row r="41" spans="1:8" x14ac:dyDescent="0.25">
      <c r="A41" s="138" t="s">
        <v>26</v>
      </c>
      <c r="B41" s="139"/>
      <c r="C41" s="139"/>
      <c r="D41" s="139"/>
      <c r="E41" s="139"/>
      <c r="F41" s="139"/>
      <c r="G41" s="139"/>
      <c r="H41" s="139"/>
    </row>
    <row r="42" spans="1:8" x14ac:dyDescent="0.25">
      <c r="A42" s="144" t="s">
        <v>27</v>
      </c>
      <c r="B42" s="146"/>
      <c r="C42" s="145"/>
      <c r="D42" s="144" t="s">
        <v>28</v>
      </c>
      <c r="E42" s="146"/>
      <c r="F42" s="145"/>
      <c r="G42" s="144" t="s">
        <v>29</v>
      </c>
      <c r="H42" s="146"/>
    </row>
    <row r="43" spans="1:8" x14ac:dyDescent="0.25">
      <c r="A43" s="28" t="s">
        <v>30</v>
      </c>
      <c r="B43" s="144" t="s">
        <v>31</v>
      </c>
      <c r="C43" s="145"/>
      <c r="D43" s="28" t="s">
        <v>32</v>
      </c>
      <c r="E43" s="144" t="s">
        <v>33</v>
      </c>
      <c r="F43" s="145"/>
      <c r="G43" s="28" t="s">
        <v>34</v>
      </c>
      <c r="H43" s="98" t="s">
        <v>35</v>
      </c>
    </row>
    <row r="44" spans="1:8" x14ac:dyDescent="0.25">
      <c r="A44" s="29"/>
      <c r="B44" s="144"/>
      <c r="C44" s="145"/>
      <c r="D44" s="29"/>
      <c r="E44" s="144"/>
      <c r="F44" s="145"/>
      <c r="G44" s="29"/>
      <c r="H44" s="98"/>
    </row>
    <row r="45" spans="1:8" x14ac:dyDescent="0.25">
      <c r="A45" s="29"/>
      <c r="B45" s="144"/>
      <c r="C45" s="145"/>
      <c r="D45" s="29"/>
      <c r="E45" s="144"/>
      <c r="F45" s="145"/>
      <c r="G45" s="29"/>
      <c r="H45" s="98"/>
    </row>
    <row r="46" spans="1:8" x14ac:dyDescent="0.25">
      <c r="A46" s="29"/>
      <c r="B46" s="144"/>
      <c r="C46" s="145"/>
      <c r="D46" s="29"/>
      <c r="E46" s="144"/>
      <c r="F46" s="145"/>
      <c r="G46" s="29"/>
      <c r="H46" s="98"/>
    </row>
    <row r="47" spans="1:8" x14ac:dyDescent="0.25">
      <c r="A47" s="138" t="s">
        <v>36</v>
      </c>
      <c r="B47" s="139"/>
      <c r="C47" s="139"/>
      <c r="D47" s="139"/>
      <c r="E47" s="139"/>
      <c r="F47" s="139"/>
      <c r="G47" s="139"/>
      <c r="H47" s="139"/>
    </row>
    <row r="48" spans="1:8" x14ac:dyDescent="0.25">
      <c r="A48" s="144" t="s">
        <v>27</v>
      </c>
      <c r="B48" s="146"/>
      <c r="C48" s="145"/>
      <c r="D48" s="144" t="s">
        <v>28</v>
      </c>
      <c r="E48" s="146"/>
      <c r="F48" s="145"/>
      <c r="G48" s="144" t="s">
        <v>37</v>
      </c>
      <c r="H48" s="146"/>
    </row>
    <row r="49" spans="1:8" x14ac:dyDescent="0.25">
      <c r="A49" s="28" t="s">
        <v>30</v>
      </c>
      <c r="B49" s="144" t="s">
        <v>31</v>
      </c>
      <c r="C49" s="145"/>
      <c r="D49" s="28" t="s">
        <v>32</v>
      </c>
      <c r="E49" s="144" t="s">
        <v>33</v>
      </c>
      <c r="F49" s="145"/>
      <c r="G49" s="28" t="s">
        <v>34</v>
      </c>
      <c r="H49" s="98" t="s">
        <v>35</v>
      </c>
    </row>
    <row r="50" spans="1:8" ht="31.5" customHeight="1" x14ac:dyDescent="0.25">
      <c r="A50" s="29">
        <v>12</v>
      </c>
      <c r="B50" s="128" t="s">
        <v>38</v>
      </c>
      <c r="C50" s="129"/>
      <c r="D50" s="29" t="s">
        <v>39</v>
      </c>
      <c r="E50" s="147" t="s">
        <v>40</v>
      </c>
      <c r="F50" s="148"/>
      <c r="G50" s="30">
        <f>'A.fjordur 2023'!M14+'A.fjordur 2023'!O14+'P&amp;T 2023'!M24+'P&amp;T 2023'!O24</f>
        <v>411234.1620710399</v>
      </c>
      <c r="H50" s="98"/>
    </row>
    <row r="51" spans="1:8" ht="26.25" customHeight="1" x14ac:dyDescent="0.25">
      <c r="A51" s="29">
        <v>13</v>
      </c>
      <c r="B51" s="128" t="s">
        <v>41</v>
      </c>
      <c r="C51" s="129"/>
      <c r="D51" s="29" t="s">
        <v>39</v>
      </c>
      <c r="E51" s="149"/>
      <c r="F51" s="150"/>
      <c r="G51" s="30">
        <f>'A.fjordur 2023'!Q14+'P&amp;T 2023'!Q24</f>
        <v>62103.774700800001</v>
      </c>
      <c r="H51" s="98"/>
    </row>
    <row r="52" spans="1:8" x14ac:dyDescent="0.25">
      <c r="A52" s="138" t="s">
        <v>42</v>
      </c>
      <c r="B52" s="139"/>
      <c r="C52" s="139"/>
      <c r="D52" s="139"/>
      <c r="E52" s="139"/>
      <c r="F52" s="139"/>
      <c r="G52" s="139"/>
      <c r="H52" s="139"/>
    </row>
    <row r="53" spans="1:8" x14ac:dyDescent="0.25">
      <c r="A53" s="144" t="s">
        <v>27</v>
      </c>
      <c r="B53" s="146"/>
      <c r="C53" s="145"/>
      <c r="D53" s="144" t="s">
        <v>28</v>
      </c>
      <c r="E53" s="146"/>
      <c r="F53" s="145"/>
      <c r="G53" s="144" t="s">
        <v>43</v>
      </c>
      <c r="H53" s="146"/>
    </row>
    <row r="54" spans="1:8" x14ac:dyDescent="0.25">
      <c r="A54" s="28" t="s">
        <v>30</v>
      </c>
      <c r="B54" s="144" t="s">
        <v>31</v>
      </c>
      <c r="C54" s="145"/>
      <c r="D54" s="28" t="s">
        <v>32</v>
      </c>
      <c r="E54" s="144" t="s">
        <v>33</v>
      </c>
      <c r="F54" s="145"/>
      <c r="G54" s="28" t="s">
        <v>34</v>
      </c>
      <c r="H54" s="98" t="s">
        <v>35</v>
      </c>
    </row>
    <row r="55" spans="1:8" x14ac:dyDescent="0.25">
      <c r="A55" s="29"/>
      <c r="B55" s="144"/>
      <c r="C55" s="145"/>
      <c r="D55" s="29"/>
      <c r="E55" s="144"/>
      <c r="F55" s="145"/>
      <c r="G55" s="29"/>
      <c r="H55" s="98"/>
    </row>
    <row r="56" spans="1:8" x14ac:dyDescent="0.25">
      <c r="A56" s="29"/>
      <c r="B56" s="144"/>
      <c r="C56" s="145"/>
      <c r="D56" s="29"/>
      <c r="E56" s="144"/>
      <c r="F56" s="145"/>
      <c r="G56" s="29"/>
      <c r="H56" s="98"/>
    </row>
    <row r="57" spans="1:8" x14ac:dyDescent="0.25">
      <c r="A57" s="29"/>
      <c r="B57" s="144"/>
      <c r="C57" s="145"/>
      <c r="D57" s="29"/>
      <c r="E57" s="144"/>
      <c r="F57" s="145"/>
      <c r="G57" s="29"/>
      <c r="H57" s="98"/>
    </row>
    <row r="58" spans="1:8" x14ac:dyDescent="0.25">
      <c r="A58" s="138" t="s">
        <v>44</v>
      </c>
      <c r="B58" s="139"/>
      <c r="C58" s="139"/>
      <c r="D58" s="139"/>
      <c r="E58" s="139"/>
      <c r="F58" s="139"/>
      <c r="G58" s="139"/>
      <c r="H58" s="139"/>
    </row>
    <row r="59" spans="1:8" x14ac:dyDescent="0.25">
      <c r="A59" s="144" t="s">
        <v>27</v>
      </c>
      <c r="B59" s="146"/>
      <c r="C59" s="145"/>
      <c r="D59" s="144" t="s">
        <v>28</v>
      </c>
      <c r="E59" s="146"/>
      <c r="F59" s="145"/>
      <c r="G59" s="144" t="s">
        <v>45</v>
      </c>
      <c r="H59" s="146"/>
    </row>
    <row r="60" spans="1:8" x14ac:dyDescent="0.25">
      <c r="A60" s="28" t="s">
        <v>30</v>
      </c>
      <c r="B60" s="144" t="s">
        <v>31</v>
      </c>
      <c r="C60" s="145"/>
      <c r="D60" s="28" t="s">
        <v>32</v>
      </c>
      <c r="E60" s="144" t="s">
        <v>33</v>
      </c>
      <c r="F60" s="145"/>
      <c r="G60" s="28" t="s">
        <v>34</v>
      </c>
      <c r="H60" s="98" t="s">
        <v>35</v>
      </c>
    </row>
    <row r="61" spans="1:8" x14ac:dyDescent="0.25">
      <c r="A61" s="29"/>
      <c r="B61" s="144"/>
      <c r="C61" s="145"/>
      <c r="D61" s="29"/>
      <c r="E61" s="144"/>
      <c r="F61" s="145"/>
      <c r="G61" s="29"/>
      <c r="H61" s="98"/>
    </row>
    <row r="62" spans="1:8" x14ac:dyDescent="0.25">
      <c r="A62" s="29"/>
      <c r="B62" s="144"/>
      <c r="C62" s="145"/>
      <c r="D62" s="29"/>
      <c r="E62" s="144"/>
      <c r="F62" s="145"/>
      <c r="G62" s="29"/>
      <c r="H62" s="98"/>
    </row>
    <row r="63" spans="1:8" x14ac:dyDescent="0.25">
      <c r="A63" s="29"/>
      <c r="B63" s="144"/>
      <c r="C63" s="145"/>
      <c r="D63" s="29"/>
      <c r="E63" s="144"/>
      <c r="F63" s="145"/>
      <c r="G63" s="29"/>
      <c r="H63" s="98"/>
    </row>
    <row r="64" spans="1:8" x14ac:dyDescent="0.25">
      <c r="A64" s="138" t="s">
        <v>46</v>
      </c>
      <c r="B64" s="139"/>
      <c r="C64" s="139"/>
      <c r="D64" s="139"/>
      <c r="E64" s="139"/>
      <c r="F64" s="139"/>
      <c r="G64" s="139"/>
      <c r="H64" s="139"/>
    </row>
    <row r="65" spans="1:8" x14ac:dyDescent="0.25">
      <c r="A65" s="142" t="s">
        <v>47</v>
      </c>
      <c r="B65" s="143"/>
    </row>
    <row r="66" spans="1:8" ht="30" x14ac:dyDescent="0.25">
      <c r="A66" s="31" t="s">
        <v>48</v>
      </c>
      <c r="B66" s="100" t="s">
        <v>49</v>
      </c>
      <c r="C66" s="32" t="s">
        <v>50</v>
      </c>
      <c r="D66" s="136" t="s">
        <v>33</v>
      </c>
      <c r="E66" s="137"/>
    </row>
    <row r="67" spans="1:8" x14ac:dyDescent="0.25">
      <c r="A67" s="33"/>
      <c r="B67" s="34"/>
      <c r="C67" s="35"/>
      <c r="D67" s="128"/>
      <c r="E67" s="129"/>
      <c r="F67" s="36"/>
      <c r="G67" s="36"/>
    </row>
    <row r="68" spans="1:8" x14ac:dyDescent="0.25">
      <c r="A68" s="33"/>
      <c r="B68" s="34"/>
      <c r="C68" s="35"/>
      <c r="D68" s="128"/>
      <c r="E68" s="129"/>
      <c r="F68" s="36"/>
      <c r="G68" s="36"/>
    </row>
    <row r="69" spans="1:8" x14ac:dyDescent="0.25">
      <c r="A69" s="33"/>
      <c r="B69" s="34"/>
      <c r="C69" s="35"/>
      <c r="D69" s="128"/>
      <c r="E69" s="129"/>
      <c r="F69" s="36"/>
      <c r="G69" s="36"/>
    </row>
    <row r="70" spans="1:8" x14ac:dyDescent="0.25">
      <c r="A70" s="142" t="s">
        <v>51</v>
      </c>
      <c r="B70" s="143"/>
    </row>
    <row r="71" spans="1:8" ht="30" x14ac:dyDescent="0.25">
      <c r="A71" s="31" t="s">
        <v>48</v>
      </c>
      <c r="B71" s="100" t="s">
        <v>49</v>
      </c>
      <c r="C71" s="32" t="s">
        <v>50</v>
      </c>
      <c r="D71" s="136" t="s">
        <v>33</v>
      </c>
      <c r="E71" s="137"/>
      <c r="F71" s="128" t="s">
        <v>52</v>
      </c>
      <c r="G71" s="129"/>
      <c r="H71" s="99" t="s">
        <v>53</v>
      </c>
    </row>
    <row r="72" spans="1:8" x14ac:dyDescent="0.25">
      <c r="A72" s="33"/>
      <c r="B72" s="34"/>
      <c r="C72" s="35"/>
      <c r="D72" s="128"/>
      <c r="E72" s="129"/>
      <c r="F72" s="136"/>
      <c r="G72" s="137"/>
      <c r="H72" s="98"/>
    </row>
    <row r="73" spans="1:8" x14ac:dyDescent="0.25">
      <c r="A73" s="33"/>
      <c r="B73" s="34"/>
      <c r="C73" s="35"/>
      <c r="D73" s="128"/>
      <c r="E73" s="129"/>
      <c r="F73" s="136"/>
      <c r="G73" s="137"/>
      <c r="H73" s="98"/>
    </row>
    <row r="74" spans="1:8" x14ac:dyDescent="0.25">
      <c r="A74" s="33"/>
      <c r="B74" s="34"/>
      <c r="C74" s="35"/>
      <c r="D74" s="128"/>
      <c r="E74" s="129"/>
      <c r="F74" s="136"/>
      <c r="G74" s="137"/>
      <c r="H74" s="98"/>
    </row>
    <row r="75" spans="1:8" x14ac:dyDescent="0.25">
      <c r="A75" s="138" t="s">
        <v>54</v>
      </c>
      <c r="B75" s="139"/>
      <c r="C75" s="139"/>
      <c r="D75" s="139"/>
      <c r="E75" s="139"/>
      <c r="F75" s="139"/>
      <c r="G75" s="139"/>
      <c r="H75" s="139"/>
    </row>
    <row r="76" spans="1:8" ht="30" x14ac:dyDescent="0.25">
      <c r="A76" s="37" t="s">
        <v>48</v>
      </c>
      <c r="B76" s="101" t="s">
        <v>49</v>
      </c>
      <c r="C76" s="38" t="s">
        <v>50</v>
      </c>
      <c r="D76" s="140" t="s">
        <v>33</v>
      </c>
      <c r="E76" s="141"/>
    </row>
    <row r="77" spans="1:8" x14ac:dyDescent="0.25">
      <c r="A77" s="33"/>
      <c r="B77" s="34"/>
      <c r="C77" s="35"/>
      <c r="D77" s="128"/>
      <c r="E77" s="129"/>
      <c r="F77" s="36"/>
      <c r="G77" s="36"/>
    </row>
    <row r="78" spans="1:8" x14ac:dyDescent="0.25">
      <c r="A78" s="33"/>
      <c r="B78" s="34"/>
      <c r="C78" s="35"/>
      <c r="D78" s="128"/>
      <c r="E78" s="129"/>
      <c r="F78" s="36"/>
      <c r="G78" s="36"/>
    </row>
    <row r="79" spans="1:8" x14ac:dyDescent="0.25">
      <c r="A79" s="39"/>
      <c r="B79" s="40"/>
      <c r="C79" s="41"/>
      <c r="D79" s="130"/>
      <c r="E79" s="131"/>
      <c r="F79" s="36"/>
      <c r="G79" s="36"/>
    </row>
    <row r="80" spans="1:8" x14ac:dyDescent="0.25">
      <c r="A80" s="132" t="s">
        <v>55</v>
      </c>
      <c r="B80" s="133"/>
      <c r="C80" s="133"/>
      <c r="D80" s="133"/>
      <c r="E80" s="133"/>
      <c r="F80" s="133"/>
      <c r="G80" s="133"/>
      <c r="H80" s="133"/>
    </row>
    <row r="81" spans="1:8" x14ac:dyDescent="0.25">
      <c r="A81" s="134" t="s">
        <v>56</v>
      </c>
      <c r="B81" s="135"/>
      <c r="C81" s="97" t="s">
        <v>57</v>
      </c>
      <c r="D81" s="42"/>
      <c r="E81" s="42"/>
      <c r="F81" s="42"/>
      <c r="G81" s="42"/>
      <c r="H81" s="42"/>
    </row>
    <row r="82" spans="1:8" x14ac:dyDescent="0.25">
      <c r="A82" s="124" t="s">
        <v>58</v>
      </c>
      <c r="B82" s="125"/>
      <c r="C82" s="96" t="s">
        <v>59</v>
      </c>
    </row>
    <row r="83" spans="1:8" x14ac:dyDescent="0.25">
      <c r="A83" s="124" t="s">
        <v>6</v>
      </c>
      <c r="B83" s="125"/>
      <c r="C83" s="96" t="s">
        <v>60</v>
      </c>
    </row>
    <row r="84" spans="1:8" x14ac:dyDescent="0.25">
      <c r="A84" s="124" t="s">
        <v>61</v>
      </c>
      <c r="B84" s="125"/>
      <c r="C84" s="96">
        <v>5912000</v>
      </c>
    </row>
    <row r="85" spans="1:8" x14ac:dyDescent="0.25">
      <c r="A85" s="124" t="s">
        <v>62</v>
      </c>
      <c r="B85" s="125"/>
      <c r="C85" s="96">
        <v>5912020</v>
      </c>
    </row>
    <row r="86" spans="1:8" x14ac:dyDescent="0.25">
      <c r="A86" s="126" t="s">
        <v>63</v>
      </c>
      <c r="B86" s="127"/>
      <c r="C86" s="43" t="s">
        <v>64</v>
      </c>
      <c r="D86" s="44"/>
      <c r="E86" s="44"/>
      <c r="F86" s="44"/>
      <c r="G86" s="44"/>
      <c r="H86" s="44"/>
    </row>
  </sheetData>
  <mergeCells count="135">
    <mergeCell ref="J20:N20"/>
    <mergeCell ref="J21:N21"/>
    <mergeCell ref="J22:N22"/>
    <mergeCell ref="E27:H27"/>
    <mergeCell ref="E28:H28"/>
    <mergeCell ref="E29:H29"/>
    <mergeCell ref="J11:N11"/>
    <mergeCell ref="J12:N12"/>
    <mergeCell ref="J13:N13"/>
    <mergeCell ref="J14:N14"/>
    <mergeCell ref="J15:N15"/>
    <mergeCell ref="J16:N16"/>
    <mergeCell ref="J17:N17"/>
    <mergeCell ref="J18:N18"/>
    <mergeCell ref="J19:N19"/>
    <mergeCell ref="A4:D4"/>
    <mergeCell ref="E4:H4"/>
    <mergeCell ref="A5:D5"/>
    <mergeCell ref="E5:H5"/>
    <mergeCell ref="A6:D6"/>
    <mergeCell ref="E6:H6"/>
    <mergeCell ref="A1:D1"/>
    <mergeCell ref="E1:H1"/>
    <mergeCell ref="A2:D2"/>
    <mergeCell ref="E2:H2"/>
    <mergeCell ref="A3:D3"/>
    <mergeCell ref="E3:H3"/>
    <mergeCell ref="A10:D10"/>
    <mergeCell ref="A27:D27"/>
    <mergeCell ref="A28:D28"/>
    <mergeCell ref="A29:D29"/>
    <mergeCell ref="A7:D7"/>
    <mergeCell ref="E7:H7"/>
    <mergeCell ref="A8:D8"/>
    <mergeCell ref="E8:H8"/>
    <mergeCell ref="A9:D9"/>
    <mergeCell ref="E9:H9"/>
    <mergeCell ref="A33:D33"/>
    <mergeCell ref="E33:H33"/>
    <mergeCell ref="A34:D34"/>
    <mergeCell ref="E34:H34"/>
    <mergeCell ref="A35:D35"/>
    <mergeCell ref="E35:H35"/>
    <mergeCell ref="A30:D30"/>
    <mergeCell ref="A31:D31"/>
    <mergeCell ref="A32:D32"/>
    <mergeCell ref="A39:B39"/>
    <mergeCell ref="C39:D39"/>
    <mergeCell ref="E39:F39"/>
    <mergeCell ref="G39:H39"/>
    <mergeCell ref="A40:B40"/>
    <mergeCell ref="C40:D40"/>
    <mergeCell ref="E40:F40"/>
    <mergeCell ref="G40:H40"/>
    <mergeCell ref="A36:H36"/>
    <mergeCell ref="A37:B37"/>
    <mergeCell ref="C37:D37"/>
    <mergeCell ref="E37:F37"/>
    <mergeCell ref="G37:H37"/>
    <mergeCell ref="A38:B38"/>
    <mergeCell ref="C38:D38"/>
    <mergeCell ref="E38:F38"/>
    <mergeCell ref="G38:H38"/>
    <mergeCell ref="B44:C44"/>
    <mergeCell ref="E44:F44"/>
    <mergeCell ref="B45:C45"/>
    <mergeCell ref="E45:F45"/>
    <mergeCell ref="B46:C46"/>
    <mergeCell ref="E46:F46"/>
    <mergeCell ref="A41:H41"/>
    <mergeCell ref="A42:C42"/>
    <mergeCell ref="D42:F42"/>
    <mergeCell ref="G42:H42"/>
    <mergeCell ref="B43:C43"/>
    <mergeCell ref="E43:F43"/>
    <mergeCell ref="B50:C50"/>
    <mergeCell ref="E50:F51"/>
    <mergeCell ref="B51:C51"/>
    <mergeCell ref="A52:H52"/>
    <mergeCell ref="A53:C53"/>
    <mergeCell ref="D53:F53"/>
    <mergeCell ref="G53:H53"/>
    <mergeCell ref="A47:H47"/>
    <mergeCell ref="A48:C48"/>
    <mergeCell ref="D48:F48"/>
    <mergeCell ref="G48:H48"/>
    <mergeCell ref="B49:C49"/>
    <mergeCell ref="E49:F49"/>
    <mergeCell ref="B57:C57"/>
    <mergeCell ref="E57:F57"/>
    <mergeCell ref="A58:H58"/>
    <mergeCell ref="A59:C59"/>
    <mergeCell ref="D59:F59"/>
    <mergeCell ref="G59:H59"/>
    <mergeCell ref="B54:C54"/>
    <mergeCell ref="E54:F54"/>
    <mergeCell ref="B55:C55"/>
    <mergeCell ref="E55:F55"/>
    <mergeCell ref="B56:C56"/>
    <mergeCell ref="E56:F56"/>
    <mergeCell ref="B63:C63"/>
    <mergeCell ref="E63:F63"/>
    <mergeCell ref="A64:H64"/>
    <mergeCell ref="A65:B65"/>
    <mergeCell ref="D66:E66"/>
    <mergeCell ref="D67:E67"/>
    <mergeCell ref="B60:C60"/>
    <mergeCell ref="E60:F60"/>
    <mergeCell ref="B61:C61"/>
    <mergeCell ref="E61:F61"/>
    <mergeCell ref="B62:C62"/>
    <mergeCell ref="E62:F62"/>
    <mergeCell ref="D73:E73"/>
    <mergeCell ref="F73:G73"/>
    <mergeCell ref="D74:E74"/>
    <mergeCell ref="F74:G74"/>
    <mergeCell ref="A75:H75"/>
    <mergeCell ref="D76:E76"/>
    <mergeCell ref="D68:E68"/>
    <mergeCell ref="D69:E69"/>
    <mergeCell ref="A70:B70"/>
    <mergeCell ref="D71:E71"/>
    <mergeCell ref="F71:G71"/>
    <mergeCell ref="D72:E72"/>
    <mergeCell ref="F72:G72"/>
    <mergeCell ref="A83:B83"/>
    <mergeCell ref="A84:B84"/>
    <mergeCell ref="A85:B85"/>
    <mergeCell ref="A86:B86"/>
    <mergeCell ref="D77:E77"/>
    <mergeCell ref="D78:E78"/>
    <mergeCell ref="D79:E79"/>
    <mergeCell ref="A80:H80"/>
    <mergeCell ref="A81:B81"/>
    <mergeCell ref="A82:B82"/>
  </mergeCells>
  <hyperlinks>
    <hyperlink ref="C86" r:id="rId1" xr:uid="{00000000-0004-0000-0000-000000000000}"/>
  </hyperlinks>
  <pageMargins left="0.25" right="0.25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F008-3D9C-4439-BDE1-77149B30DDFB}">
  <dimension ref="A1:T33"/>
  <sheetViews>
    <sheetView tabSelected="1" zoomScale="90" zoomScaleNormal="90" workbookViewId="0">
      <selection activeCell="I20" sqref="I20"/>
    </sheetView>
  </sheetViews>
  <sheetFormatPr defaultColWidth="15.7109375" defaultRowHeight="15" x14ac:dyDescent="0.25"/>
  <cols>
    <col min="2" max="2" width="17.85546875" bestFit="1" customWidth="1"/>
    <col min="3" max="3" width="25" bestFit="1" customWidth="1"/>
    <col min="4" max="4" width="16" bestFit="1" customWidth="1"/>
    <col min="7" max="7" width="12.28515625" style="1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15" customFormat="1" ht="15.75" thickBot="1" x14ac:dyDescent="0.3">
      <c r="A1" s="199"/>
      <c r="B1" s="200" t="s">
        <v>65</v>
      </c>
      <c r="C1" s="201" t="s">
        <v>66</v>
      </c>
      <c r="D1" s="199" t="s">
        <v>67</v>
      </c>
      <c r="E1" s="199" t="s">
        <v>68</v>
      </c>
      <c r="F1" s="199" t="s">
        <v>69</v>
      </c>
      <c r="G1" s="47" t="s">
        <v>70</v>
      </c>
      <c r="H1" s="42" t="s">
        <v>71</v>
      </c>
      <c r="I1" s="42" t="s">
        <v>72</v>
      </c>
      <c r="J1" s="42" t="s">
        <v>73</v>
      </c>
      <c r="L1" s="95" t="s">
        <v>74</v>
      </c>
      <c r="M1" s="95" t="s">
        <v>75</v>
      </c>
      <c r="N1" s="95" t="s">
        <v>76</v>
      </c>
      <c r="O1" s="95" t="s">
        <v>77</v>
      </c>
      <c r="P1" s="95" t="s">
        <v>78</v>
      </c>
      <c r="Q1" s="95" t="s">
        <v>79</v>
      </c>
      <c r="R1" s="95" t="s">
        <v>80</v>
      </c>
      <c r="S1" s="95" t="s">
        <v>81</v>
      </c>
    </row>
    <row r="2" spans="1:20" x14ac:dyDescent="0.25">
      <c r="A2" s="176" t="s">
        <v>156</v>
      </c>
      <c r="B2" s="77" t="s">
        <v>82</v>
      </c>
      <c r="C2" s="93" t="s">
        <v>154</v>
      </c>
      <c r="D2" s="83">
        <v>12000</v>
      </c>
      <c r="E2" s="79">
        <v>0.96</v>
      </c>
      <c r="F2" s="80">
        <v>0.4</v>
      </c>
      <c r="G2" s="50">
        <f>F2/6.25</f>
        <v>6.4000000000000001E-2</v>
      </c>
      <c r="H2" s="51">
        <v>9.2999999999999992E-3</v>
      </c>
      <c r="I2" s="48">
        <v>0.51</v>
      </c>
      <c r="J2" s="52"/>
      <c r="K2" s="11"/>
      <c r="L2" s="21">
        <f>D2*E2*I2*0.19</f>
        <v>1116.288</v>
      </c>
      <c r="M2" s="10">
        <f>D2*E2*G2*0.15</f>
        <v>110.592</v>
      </c>
      <c r="N2" s="10">
        <f>D2*E2*H2*0.44</f>
        <v>47.13984</v>
      </c>
      <c r="O2" s="10">
        <f>D2*E2*G2*0.48</f>
        <v>353.89439999999996</v>
      </c>
      <c r="P2" s="22">
        <f t="shared" ref="P2:P24" si="0">D2*E2*H2*0.26</f>
        <v>27.855360000000001</v>
      </c>
      <c r="Q2" s="21">
        <f>N2+P2</f>
        <v>74.995199999999997</v>
      </c>
      <c r="R2" s="8">
        <f>Q2/$J$27</f>
        <v>3.0383796216205485E-2</v>
      </c>
      <c r="S2" s="9">
        <f>M2+O2</f>
        <v>464.48639999999995</v>
      </c>
      <c r="T2" s="23">
        <f>S2/$J$27</f>
        <v>0.18818351204875655</v>
      </c>
    </row>
    <row r="3" spans="1:20" x14ac:dyDescent="0.25">
      <c r="A3" s="176"/>
      <c r="B3" s="77" t="s">
        <v>82</v>
      </c>
      <c r="C3" s="93" t="s">
        <v>172</v>
      </c>
      <c r="D3" s="16">
        <v>18000</v>
      </c>
      <c r="E3" s="17">
        <v>0.96</v>
      </c>
      <c r="F3" s="18">
        <v>0.4</v>
      </c>
      <c r="G3" s="19">
        <f>F3/6.25</f>
        <v>6.4000000000000001E-2</v>
      </c>
      <c r="H3" s="20">
        <v>9.2999999999999992E-3</v>
      </c>
      <c r="I3" s="17">
        <v>0.51</v>
      </c>
      <c r="J3" s="53"/>
      <c r="K3" s="11"/>
      <c r="L3" s="21">
        <f t="shared" ref="L3:L24" si="1">D3*E3*I3*0.19</f>
        <v>1674.4319999999998</v>
      </c>
      <c r="M3" s="10">
        <f t="shared" ref="M3:M24" si="2">D3*E3*G3*0.15</f>
        <v>165.88800000000001</v>
      </c>
      <c r="N3" s="10">
        <f t="shared" ref="N3:N6" si="3">D3*E3*H3*0.44</f>
        <v>70.709759999999989</v>
      </c>
      <c r="O3" s="10">
        <f t="shared" ref="O3:O24" si="4">D3*E3*G3*0.48</f>
        <v>530.84159999999997</v>
      </c>
      <c r="P3" s="22">
        <f t="shared" si="0"/>
        <v>41.783039999999993</v>
      </c>
      <c r="Q3" s="21">
        <f t="shared" ref="Q3:Q24" si="5">N3+P3</f>
        <v>112.49279999999999</v>
      </c>
      <c r="R3" s="8">
        <f>Q3/$J$27</f>
        <v>4.5575694324308226E-2</v>
      </c>
      <c r="S3" s="9">
        <f>M3+O3</f>
        <v>696.7296</v>
      </c>
      <c r="T3" s="23">
        <f>S3/$J$27</f>
        <v>0.28227526807313486</v>
      </c>
    </row>
    <row r="4" spans="1:20" x14ac:dyDescent="0.25">
      <c r="A4" s="176"/>
      <c r="B4" s="77" t="s">
        <v>82</v>
      </c>
      <c r="C4" s="93" t="s">
        <v>159</v>
      </c>
      <c r="D4" s="16">
        <v>54708</v>
      </c>
      <c r="E4" s="17">
        <v>0.96</v>
      </c>
      <c r="F4" s="18">
        <v>0.4</v>
      </c>
      <c r="G4" s="19">
        <f>F4/6.25</f>
        <v>6.4000000000000001E-2</v>
      </c>
      <c r="H4" s="20">
        <v>9.7999999999999997E-3</v>
      </c>
      <c r="I4" s="17">
        <v>0.51</v>
      </c>
      <c r="J4" s="53"/>
      <c r="K4" s="102" t="s">
        <v>155</v>
      </c>
      <c r="L4" s="21">
        <f t="shared" si="1"/>
        <v>5089.1569920000002</v>
      </c>
      <c r="M4" s="10">
        <f t="shared" si="2"/>
        <v>504.18892799999998</v>
      </c>
      <c r="N4" s="10">
        <f>D4*E4*H4*0.44</f>
        <v>226.46486016</v>
      </c>
      <c r="O4" s="10">
        <f t="shared" si="4"/>
        <v>1613.4045696000001</v>
      </c>
      <c r="P4" s="22">
        <f>D4*E4*H3*0.26</f>
        <v>126.99258624000001</v>
      </c>
      <c r="Q4" s="21">
        <f t="shared" si="5"/>
        <v>353.45744639999998</v>
      </c>
      <c r="R4" s="8">
        <f>Q4/$J$27</f>
        <v>0.14320088515688967</v>
      </c>
      <c r="S4" s="9">
        <f t="shared" ref="S4:S24" si="6">M4+O4</f>
        <v>2117.5934975999999</v>
      </c>
      <c r="T4" s="23">
        <f>S4/$J$27</f>
        <v>0.85792863143028109</v>
      </c>
    </row>
    <row r="5" spans="1:20" x14ac:dyDescent="0.25">
      <c r="A5" s="176"/>
      <c r="B5" s="77" t="s">
        <v>82</v>
      </c>
      <c r="C5" s="93" t="s">
        <v>169</v>
      </c>
      <c r="D5" s="16">
        <v>58540</v>
      </c>
      <c r="E5" s="17">
        <v>0.96</v>
      </c>
      <c r="F5" s="18">
        <v>0.4</v>
      </c>
      <c r="G5" s="19">
        <f>F5/6.25</f>
        <v>6.4000000000000001E-2</v>
      </c>
      <c r="H5" s="20">
        <v>8.0000000000000002E-3</v>
      </c>
      <c r="I5" s="17">
        <v>0.51</v>
      </c>
      <c r="J5" s="53">
        <v>397346</v>
      </c>
      <c r="L5" s="21">
        <f t="shared" si="1"/>
        <v>5445.6249600000001</v>
      </c>
      <c r="M5" s="10">
        <f t="shared" si="2"/>
        <v>539.50463999999999</v>
      </c>
      <c r="N5" s="10">
        <f t="shared" si="3"/>
        <v>197.81836799999999</v>
      </c>
      <c r="O5" s="10">
        <f t="shared" si="4"/>
        <v>1726.4148479999999</v>
      </c>
      <c r="P5" s="22">
        <f t="shared" si="0"/>
        <v>116.892672</v>
      </c>
      <c r="Q5" s="21">
        <f t="shared" si="5"/>
        <v>314.71104000000003</v>
      </c>
      <c r="R5" s="8">
        <f>Q5/$J$27</f>
        <v>0.12750304161266446</v>
      </c>
      <c r="S5" s="9">
        <f t="shared" si="6"/>
        <v>2265.919488</v>
      </c>
      <c r="T5" s="23">
        <f>S5/$J$27</f>
        <v>0.91802189961118408</v>
      </c>
    </row>
    <row r="6" spans="1:20" x14ac:dyDescent="0.25">
      <c r="A6" s="176"/>
      <c r="B6" s="77" t="s">
        <v>82</v>
      </c>
      <c r="C6" s="93" t="s">
        <v>170</v>
      </c>
      <c r="D6" s="16">
        <v>33872</v>
      </c>
      <c r="E6" s="17">
        <v>0.96</v>
      </c>
      <c r="F6" s="18">
        <v>0.4</v>
      </c>
      <c r="G6" s="19">
        <f t="shared" ref="G6:G9" si="7">F6/6.25</f>
        <v>6.4000000000000001E-2</v>
      </c>
      <c r="H6" s="20">
        <v>8.0000000000000002E-3</v>
      </c>
      <c r="I6" s="17">
        <v>0.51</v>
      </c>
      <c r="J6" s="55"/>
      <c r="K6" s="11"/>
      <c r="L6" s="21">
        <f t="shared" si="1"/>
        <v>3150.9089279999998</v>
      </c>
      <c r="M6" s="10">
        <f t="shared" si="2"/>
        <v>312.16435199999995</v>
      </c>
      <c r="N6" s="10">
        <f t="shared" si="3"/>
        <v>114.46026239999999</v>
      </c>
      <c r="O6" s="10">
        <f t="shared" si="4"/>
        <v>998.92592639999987</v>
      </c>
      <c r="P6" s="22">
        <f t="shared" si="0"/>
        <v>67.635609599999995</v>
      </c>
      <c r="Q6" s="21">
        <f t="shared" si="5"/>
        <v>182.09587199999999</v>
      </c>
      <c r="R6" s="8">
        <f>Q6/$J$27</f>
        <v>7.3774906482818078E-2</v>
      </c>
      <c r="S6" s="9">
        <f t="shared" si="6"/>
        <v>1311.0902783999998</v>
      </c>
      <c r="T6" s="23">
        <f>S6/$J$27</f>
        <v>0.53117932667629009</v>
      </c>
    </row>
    <row r="7" spans="1:20" x14ac:dyDescent="0.25">
      <c r="A7" s="176"/>
      <c r="B7" s="77" t="s">
        <v>82</v>
      </c>
      <c r="C7" s="93" t="s">
        <v>171</v>
      </c>
      <c r="D7" s="16">
        <v>67769</v>
      </c>
      <c r="E7" s="17">
        <v>0.96</v>
      </c>
      <c r="F7" s="18">
        <v>0.4</v>
      </c>
      <c r="G7" s="19">
        <f t="shared" si="7"/>
        <v>6.4000000000000001E-2</v>
      </c>
      <c r="H7" s="20">
        <v>8.0000000000000002E-3</v>
      </c>
      <c r="I7" s="17">
        <v>0.51</v>
      </c>
      <c r="J7" s="55"/>
      <c r="K7" s="11"/>
      <c r="L7" s="21">
        <f t="shared" si="1"/>
        <v>6304.1434560000007</v>
      </c>
      <c r="M7" s="10">
        <f t="shared" si="2"/>
        <v>624.55910399999993</v>
      </c>
      <c r="N7" s="10">
        <f t="shared" ref="N3:N24" si="8">D7*E7*H7*0.44</f>
        <v>229.00500479999999</v>
      </c>
      <c r="O7" s="10">
        <f t="shared" si="4"/>
        <v>1998.5891327999998</v>
      </c>
      <c r="P7" s="22">
        <f t="shared" si="0"/>
        <v>135.3211392</v>
      </c>
      <c r="Q7" s="21">
        <f t="shared" si="5"/>
        <v>364.326144</v>
      </c>
      <c r="R7" s="8">
        <f>Q7/$J$27</f>
        <v>0.14760426421333545</v>
      </c>
      <c r="S7" s="9">
        <f t="shared" si="6"/>
        <v>2623.1482367999997</v>
      </c>
      <c r="T7" s="23">
        <f>S7/$J$27</f>
        <v>1.0627507023360152</v>
      </c>
    </row>
    <row r="8" spans="1:20" x14ac:dyDescent="0.25">
      <c r="A8" s="176"/>
      <c r="B8" s="77" t="s">
        <v>137</v>
      </c>
      <c r="C8" s="93" t="s">
        <v>167</v>
      </c>
      <c r="D8" s="16">
        <v>164785</v>
      </c>
      <c r="E8" s="17">
        <v>0.96</v>
      </c>
      <c r="F8" s="18">
        <v>0.47199999999999998</v>
      </c>
      <c r="G8" s="19">
        <f t="shared" si="7"/>
        <v>7.551999999999999E-2</v>
      </c>
      <c r="H8" s="20">
        <v>1.21E-2</v>
      </c>
      <c r="I8" s="17">
        <v>0.51</v>
      </c>
      <c r="J8" s="55"/>
      <c r="K8" s="11"/>
      <c r="L8" s="21">
        <f t="shared" si="1"/>
        <v>15328.959840000001</v>
      </c>
      <c r="M8" s="10">
        <f t="shared" si="2"/>
        <v>1792.0171007999998</v>
      </c>
      <c r="N8" s="10">
        <f t="shared" si="8"/>
        <v>842.22272640000006</v>
      </c>
      <c r="O8" s="10">
        <f t="shared" si="4"/>
        <v>5734.454722559999</v>
      </c>
      <c r="P8" s="22">
        <f t="shared" si="0"/>
        <v>497.67706559999999</v>
      </c>
      <c r="Q8" s="21">
        <f t="shared" si="5"/>
        <v>1339.8997920000002</v>
      </c>
      <c r="R8" s="8">
        <f>Q8/$J$27</f>
        <v>0.54285130555374372</v>
      </c>
      <c r="S8" s="9">
        <f t="shared" si="6"/>
        <v>7526.4718233599988</v>
      </c>
      <c r="T8" s="23">
        <f>S8/$J$27</f>
        <v>3.0492989699071771</v>
      </c>
    </row>
    <row r="9" spans="1:20" s="194" customFormat="1" ht="15.75" thickBot="1" x14ac:dyDescent="0.3">
      <c r="A9" s="176"/>
      <c r="B9" s="56" t="s">
        <v>137</v>
      </c>
      <c r="C9" s="185" t="s">
        <v>168</v>
      </c>
      <c r="D9" s="186">
        <v>94168</v>
      </c>
      <c r="E9" s="58">
        <v>0.96</v>
      </c>
      <c r="F9" s="59">
        <v>0.45300000000000001</v>
      </c>
      <c r="G9" s="60">
        <f t="shared" si="7"/>
        <v>7.2480000000000003E-2</v>
      </c>
      <c r="H9" s="61">
        <v>1.12E-2</v>
      </c>
      <c r="I9" s="58">
        <v>0.51</v>
      </c>
      <c r="J9" s="62"/>
      <c r="K9" s="187"/>
      <c r="L9" s="188">
        <f t="shared" si="1"/>
        <v>8759.8840319999999</v>
      </c>
      <c r="M9" s="189">
        <f t="shared" si="2"/>
        <v>982.84271616000001</v>
      </c>
      <c r="N9" s="189">
        <f t="shared" si="8"/>
        <v>445.49750783999997</v>
      </c>
      <c r="O9" s="189">
        <f t="shared" si="4"/>
        <v>3145.0966917119999</v>
      </c>
      <c r="P9" s="190">
        <f t="shared" si="0"/>
        <v>263.24852736000003</v>
      </c>
      <c r="Q9" s="188">
        <f t="shared" si="5"/>
        <v>708.74603520000005</v>
      </c>
      <c r="R9" s="191">
        <f>Q9/$J$27</f>
        <v>0.28714364522743324</v>
      </c>
      <c r="S9" s="192">
        <f t="shared" si="6"/>
        <v>4127.9394078719997</v>
      </c>
      <c r="T9" s="193">
        <f>S9/$J$27</f>
        <v>1.6724066308460646</v>
      </c>
    </row>
    <row r="10" spans="1:20" x14ac:dyDescent="0.25">
      <c r="A10" s="178" t="s">
        <v>157</v>
      </c>
      <c r="B10" s="77" t="s">
        <v>137</v>
      </c>
      <c r="C10" s="92" t="s">
        <v>167</v>
      </c>
      <c r="D10" s="184">
        <v>24609</v>
      </c>
      <c r="E10" s="79">
        <v>0.96</v>
      </c>
      <c r="F10" s="80">
        <v>0.47199999999999998</v>
      </c>
      <c r="G10" s="81">
        <f>F10/6.25</f>
        <v>7.551999999999999E-2</v>
      </c>
      <c r="H10" s="82">
        <v>1.21E-2</v>
      </c>
      <c r="I10" s="79">
        <v>0.51</v>
      </c>
      <c r="J10" s="84"/>
      <c r="K10" s="11"/>
      <c r="L10" s="21">
        <f t="shared" si="1"/>
        <v>2289.2276160000001</v>
      </c>
      <c r="M10" s="10">
        <f t="shared" si="2"/>
        <v>267.61992191999997</v>
      </c>
      <c r="N10" s="10">
        <f t="shared" si="8"/>
        <v>125.77758335999999</v>
      </c>
      <c r="O10" s="10">
        <f t="shared" si="4"/>
        <v>856.38375014399992</v>
      </c>
      <c r="P10" s="22">
        <f t="shared" si="0"/>
        <v>74.323117440000004</v>
      </c>
      <c r="Q10" s="21">
        <f t="shared" si="5"/>
        <v>200.1007008</v>
      </c>
      <c r="R10" s="8">
        <f>Q10/$J$27</f>
        <v>8.1069440655230016E-2</v>
      </c>
      <c r="S10" s="9">
        <f t="shared" si="6"/>
        <v>1124.0036720639998</v>
      </c>
      <c r="T10" s="23">
        <f>S10/$J$27</f>
        <v>0.45538245805410521</v>
      </c>
    </row>
    <row r="11" spans="1:20" s="194" customFormat="1" ht="15.75" thickBot="1" x14ac:dyDescent="0.3">
      <c r="A11" s="179"/>
      <c r="B11" s="56" t="s">
        <v>82</v>
      </c>
      <c r="C11" s="94" t="s">
        <v>154</v>
      </c>
      <c r="D11" s="57">
        <v>7500</v>
      </c>
      <c r="E11" s="58">
        <v>0.96</v>
      </c>
      <c r="F11" s="59">
        <v>0.4</v>
      </c>
      <c r="G11" s="60">
        <f>F11/6.25</f>
        <v>6.4000000000000001E-2</v>
      </c>
      <c r="H11" s="61">
        <v>9.2999999999999992E-3</v>
      </c>
      <c r="I11" s="58">
        <v>0.51</v>
      </c>
      <c r="J11" s="202">
        <v>44111</v>
      </c>
      <c r="K11" s="196"/>
      <c r="L11" s="188">
        <f>D11*E11*I11*0.19</f>
        <v>697.68000000000006</v>
      </c>
      <c r="M11" s="189">
        <f>D11*E11*G11*0.15</f>
        <v>69.12</v>
      </c>
      <c r="N11" s="189">
        <f>D11*E11*H11*0.44</f>
        <v>29.462399999999999</v>
      </c>
      <c r="O11" s="189">
        <f>D11*E11*G11*0.48</f>
        <v>221.184</v>
      </c>
      <c r="P11" s="190">
        <f>D11*E11*H11*0.26</f>
        <v>17.409599999999998</v>
      </c>
      <c r="Q11" s="188">
        <f t="shared" si="5"/>
        <v>46.872</v>
      </c>
      <c r="R11" s="191">
        <f>Q11/$J$27</f>
        <v>1.898987263512843E-2</v>
      </c>
      <c r="S11" s="192">
        <f t="shared" si="6"/>
        <v>290.30399999999997</v>
      </c>
      <c r="T11" s="193">
        <f>S11/$J$27</f>
        <v>0.11761469503047284</v>
      </c>
    </row>
    <row r="12" spans="1:20" x14ac:dyDescent="0.25">
      <c r="A12" s="78"/>
      <c r="B12" s="77" t="s">
        <v>82</v>
      </c>
      <c r="C12" s="92" t="s">
        <v>158</v>
      </c>
      <c r="D12" s="16">
        <v>90750</v>
      </c>
      <c r="E12" s="79">
        <v>0.96</v>
      </c>
      <c r="F12" s="80">
        <v>0.4</v>
      </c>
      <c r="G12" s="81">
        <f t="shared" ref="G12:G24" si="9">F12/6.25</f>
        <v>6.4000000000000001E-2</v>
      </c>
      <c r="H12" s="82">
        <v>9.7999999999999997E-3</v>
      </c>
      <c r="I12" s="79">
        <v>0.51</v>
      </c>
      <c r="J12" s="84"/>
      <c r="L12" s="21">
        <f t="shared" si="1"/>
        <v>8441.9280000000017</v>
      </c>
      <c r="M12" s="10">
        <f t="shared" si="2"/>
        <v>836.35199999999998</v>
      </c>
      <c r="N12" s="10">
        <f t="shared" si="8"/>
        <v>375.66143999999997</v>
      </c>
      <c r="O12" s="10">
        <f t="shared" si="4"/>
        <v>2676.3263999999999</v>
      </c>
      <c r="P12" s="22">
        <f t="shared" si="0"/>
        <v>221.98176000000001</v>
      </c>
      <c r="Q12" s="21">
        <f t="shared" si="5"/>
        <v>597.64319999999998</v>
      </c>
      <c r="R12" s="8">
        <f>Q12/$J$27</f>
        <v>0.24213108570683109</v>
      </c>
      <c r="S12" s="9">
        <f t="shared" si="6"/>
        <v>3512.6783999999998</v>
      </c>
      <c r="T12" s="23">
        <f>S12/$J$27</f>
        <v>1.4231378098687213</v>
      </c>
    </row>
    <row r="13" spans="1:20" x14ac:dyDescent="0.25">
      <c r="A13" s="78"/>
      <c r="B13" s="77" t="s">
        <v>82</v>
      </c>
      <c r="C13" s="92" t="s">
        <v>159</v>
      </c>
      <c r="D13" s="16">
        <v>37792</v>
      </c>
      <c r="E13" s="17">
        <v>0.96</v>
      </c>
      <c r="F13" s="18">
        <v>0.4</v>
      </c>
      <c r="G13" s="19">
        <f t="shared" si="9"/>
        <v>6.4000000000000001E-2</v>
      </c>
      <c r="H13" s="20">
        <v>9.4000000000000004E-3</v>
      </c>
      <c r="I13" s="17">
        <v>0.51</v>
      </c>
      <c r="J13" s="55"/>
      <c r="L13" s="21">
        <f t="shared" si="1"/>
        <v>3515.5630080000005</v>
      </c>
      <c r="M13" s="10">
        <f t="shared" si="2"/>
        <v>348.29107200000004</v>
      </c>
      <c r="N13" s="10">
        <f t="shared" si="8"/>
        <v>150.05540352</v>
      </c>
      <c r="O13" s="10">
        <f t="shared" si="4"/>
        <v>1114.5314304000001</v>
      </c>
      <c r="P13" s="22">
        <f t="shared" si="0"/>
        <v>88.669102080000002</v>
      </c>
      <c r="Q13" s="21">
        <f t="shared" si="5"/>
        <v>238.72450559999999</v>
      </c>
      <c r="R13" s="8">
        <f>Q13/$J$27</f>
        <v>9.6717612993428986E-2</v>
      </c>
      <c r="S13" s="9">
        <f t="shared" si="6"/>
        <v>1462.8225024000001</v>
      </c>
      <c r="T13" s="23">
        <f>S13/$J$27</f>
        <v>0.59265260727888402</v>
      </c>
    </row>
    <row r="14" spans="1:20" x14ac:dyDescent="0.25">
      <c r="A14" s="78"/>
      <c r="B14" s="77" t="s">
        <v>82</v>
      </c>
      <c r="C14" s="92" t="s">
        <v>160</v>
      </c>
      <c r="D14" s="16">
        <v>96000</v>
      </c>
      <c r="E14" s="17">
        <v>0.96</v>
      </c>
      <c r="F14" s="18">
        <v>0.4</v>
      </c>
      <c r="G14" s="19">
        <f t="shared" si="9"/>
        <v>6.4000000000000001E-2</v>
      </c>
      <c r="H14" s="20">
        <v>9.4000000000000004E-3</v>
      </c>
      <c r="I14" s="17">
        <v>0.51</v>
      </c>
      <c r="J14" s="55"/>
      <c r="L14" s="21">
        <f t="shared" si="1"/>
        <v>8930.3040000000001</v>
      </c>
      <c r="M14" s="10">
        <f t="shared" si="2"/>
        <v>884.73599999999999</v>
      </c>
      <c r="N14" s="10">
        <f t="shared" si="8"/>
        <v>381.17376000000002</v>
      </c>
      <c r="O14" s="10">
        <f t="shared" si="4"/>
        <v>2831.1551999999997</v>
      </c>
      <c r="P14" s="22">
        <f t="shared" si="0"/>
        <v>225.23904000000002</v>
      </c>
      <c r="Q14" s="21">
        <f t="shared" si="5"/>
        <v>606.41280000000006</v>
      </c>
      <c r="R14" s="8">
        <f>Q14/$J$27</f>
        <v>0.24568402961920999</v>
      </c>
      <c r="S14" s="9">
        <f t="shared" si="6"/>
        <v>3715.8911999999996</v>
      </c>
      <c r="T14" s="23">
        <f>S14/$J$27</f>
        <v>1.5054680963900524</v>
      </c>
    </row>
    <row r="15" spans="1:20" x14ac:dyDescent="0.25">
      <c r="A15" s="85" t="s">
        <v>90</v>
      </c>
      <c r="B15" s="77" t="s">
        <v>82</v>
      </c>
      <c r="C15" s="92" t="s">
        <v>161</v>
      </c>
      <c r="D15" s="16">
        <v>120750</v>
      </c>
      <c r="E15" s="17">
        <v>0.96</v>
      </c>
      <c r="F15" s="18">
        <v>0.4</v>
      </c>
      <c r="G15" s="19">
        <f t="shared" si="9"/>
        <v>6.4000000000000001E-2</v>
      </c>
      <c r="H15" s="20">
        <v>9.5999999999999992E-3</v>
      </c>
      <c r="I15" s="17">
        <v>0.51</v>
      </c>
      <c r="J15" s="55"/>
      <c r="L15" s="21">
        <f t="shared" si="1"/>
        <v>11232.648000000001</v>
      </c>
      <c r="M15" s="10">
        <f t="shared" si="2"/>
        <v>1112.8319999999999</v>
      </c>
      <c r="N15" s="10">
        <f t="shared" si="8"/>
        <v>489.64607999999993</v>
      </c>
      <c r="O15" s="10">
        <f t="shared" si="4"/>
        <v>3561.0623999999998</v>
      </c>
      <c r="P15" s="22">
        <f t="shared" si="0"/>
        <v>289.33632</v>
      </c>
      <c r="Q15" s="21">
        <f t="shared" si="5"/>
        <v>778.98239999999987</v>
      </c>
      <c r="R15" s="8">
        <f>Q15/$J$27</f>
        <v>0.31559943166510207</v>
      </c>
      <c r="S15" s="9">
        <f t="shared" si="6"/>
        <v>4673.8943999999992</v>
      </c>
      <c r="T15" s="23">
        <f>S15/$J$27</f>
        <v>1.8935965899906126</v>
      </c>
    </row>
    <row r="16" spans="1:20" x14ac:dyDescent="0.25">
      <c r="A16" s="85"/>
      <c r="B16" s="77" t="s">
        <v>82</v>
      </c>
      <c r="C16" s="92" t="s">
        <v>162</v>
      </c>
      <c r="D16" s="16">
        <v>87366</v>
      </c>
      <c r="E16" s="17">
        <v>0.96</v>
      </c>
      <c r="F16" s="18">
        <v>0.4</v>
      </c>
      <c r="G16" s="19">
        <f t="shared" si="9"/>
        <v>6.4000000000000001E-2</v>
      </c>
      <c r="H16" s="20">
        <v>9.4999999999999998E-3</v>
      </c>
      <c r="I16" s="17">
        <v>0.51</v>
      </c>
      <c r="J16" s="203">
        <v>2026806</v>
      </c>
      <c r="L16" s="21">
        <f t="shared" si="1"/>
        <v>8127.1347840000008</v>
      </c>
      <c r="M16" s="10">
        <f t="shared" si="2"/>
        <v>805.16505599999994</v>
      </c>
      <c r="N16" s="10">
        <f t="shared" si="8"/>
        <v>350.58228480000002</v>
      </c>
      <c r="O16" s="10">
        <f t="shared" si="4"/>
        <v>2576.5281791999996</v>
      </c>
      <c r="P16" s="22">
        <f t="shared" si="0"/>
        <v>207.16225919999999</v>
      </c>
      <c r="Q16" s="21">
        <f t="shared" si="5"/>
        <v>557.74454400000002</v>
      </c>
      <c r="R16" s="8">
        <f>Q16/$J$27</f>
        <v>0.22596641605858048</v>
      </c>
      <c r="S16" s="9">
        <f t="shared" si="6"/>
        <v>3381.6932351999994</v>
      </c>
      <c r="T16" s="23">
        <f>S16/$J$27</f>
        <v>1.3700700594709718</v>
      </c>
    </row>
    <row r="17" spans="1:20" x14ac:dyDescent="0.25">
      <c r="A17" s="85"/>
      <c r="B17" s="77" t="s">
        <v>82</v>
      </c>
      <c r="C17" s="92" t="s">
        <v>163</v>
      </c>
      <c r="D17" s="16">
        <v>36750</v>
      </c>
      <c r="E17" s="17">
        <v>0.96</v>
      </c>
      <c r="F17" s="18">
        <v>0.4</v>
      </c>
      <c r="G17" s="19">
        <f t="shared" si="9"/>
        <v>6.4000000000000001E-2</v>
      </c>
      <c r="H17" s="20">
        <v>9.2999999999999992E-3</v>
      </c>
      <c r="I17" s="17">
        <v>0.51</v>
      </c>
      <c r="J17" s="53"/>
      <c r="L17" s="21">
        <f t="shared" si="1"/>
        <v>3418.6320000000001</v>
      </c>
      <c r="M17" s="10">
        <f t="shared" si="2"/>
        <v>338.68799999999999</v>
      </c>
      <c r="N17" s="10">
        <f t="shared" si="8"/>
        <v>144.36575999999999</v>
      </c>
      <c r="O17" s="10">
        <f t="shared" si="4"/>
        <v>1083.8016</v>
      </c>
      <c r="P17" s="22">
        <f t="shared" si="0"/>
        <v>85.307040000000001</v>
      </c>
      <c r="Q17" s="21">
        <f t="shared" si="5"/>
        <v>229.6728</v>
      </c>
      <c r="R17" s="8">
        <f>Q17/$J$27</f>
        <v>9.3050375912129293E-2</v>
      </c>
      <c r="S17" s="9">
        <f t="shared" si="6"/>
        <v>1422.4895999999999</v>
      </c>
      <c r="T17" s="23">
        <f>S17/$J$27</f>
        <v>0.57631200564931695</v>
      </c>
    </row>
    <row r="18" spans="1:20" x14ac:dyDescent="0.25">
      <c r="A18" s="85"/>
      <c r="B18" s="77" t="s">
        <v>82</v>
      </c>
      <c r="C18" s="92" t="s">
        <v>164</v>
      </c>
      <c r="D18" s="16">
        <v>15250</v>
      </c>
      <c r="E18" s="17">
        <v>0.96</v>
      </c>
      <c r="F18" s="18">
        <v>0.4</v>
      </c>
      <c r="G18" s="19">
        <f t="shared" si="9"/>
        <v>6.4000000000000001E-2</v>
      </c>
      <c r="H18" s="20">
        <v>9.2999999999999992E-3</v>
      </c>
      <c r="I18" s="17">
        <v>0.51</v>
      </c>
      <c r="J18" s="53"/>
      <c r="L18" s="21">
        <f t="shared" si="1"/>
        <v>1418.6160000000002</v>
      </c>
      <c r="M18" s="10">
        <f t="shared" si="2"/>
        <v>140.54400000000001</v>
      </c>
      <c r="N18" s="10">
        <f t="shared" si="8"/>
        <v>59.906879999999994</v>
      </c>
      <c r="O18" s="10">
        <f t="shared" si="4"/>
        <v>449.74079999999998</v>
      </c>
      <c r="P18" s="22">
        <f t="shared" si="0"/>
        <v>35.399519999999995</v>
      </c>
      <c r="Q18" s="21">
        <f t="shared" si="5"/>
        <v>95.306399999999996</v>
      </c>
      <c r="R18" s="8">
        <f t="shared" ref="R18:R22" si="10">Q18/$J$27</f>
        <v>3.8612741024761137E-2</v>
      </c>
      <c r="S18" s="9">
        <f t="shared" si="6"/>
        <v>590.28480000000002</v>
      </c>
      <c r="T18" s="23">
        <f t="shared" ref="T18:T22" si="11">S18/$J$27</f>
        <v>0.23914987989529479</v>
      </c>
    </row>
    <row r="19" spans="1:20" x14ac:dyDescent="0.25">
      <c r="A19" s="85"/>
      <c r="B19" s="77" t="s">
        <v>82</v>
      </c>
      <c r="C19" s="92" t="s">
        <v>165</v>
      </c>
      <c r="D19" s="16">
        <v>38000</v>
      </c>
      <c r="E19" s="17">
        <v>0.96</v>
      </c>
      <c r="F19" s="18">
        <v>0.4</v>
      </c>
      <c r="G19" s="19">
        <f t="shared" si="9"/>
        <v>6.4000000000000001E-2</v>
      </c>
      <c r="H19" s="20">
        <v>9.2999999999999992E-3</v>
      </c>
      <c r="I19" s="17">
        <v>0.51</v>
      </c>
      <c r="J19" s="53"/>
      <c r="L19" s="21">
        <f t="shared" si="1"/>
        <v>3534.9119999999998</v>
      </c>
      <c r="M19" s="10">
        <f t="shared" si="2"/>
        <v>350.20800000000003</v>
      </c>
      <c r="N19" s="10">
        <f t="shared" si="8"/>
        <v>149.27615999999998</v>
      </c>
      <c r="O19" s="10">
        <f t="shared" si="4"/>
        <v>1120.6656</v>
      </c>
      <c r="P19" s="22">
        <f t="shared" si="0"/>
        <v>88.208639999999988</v>
      </c>
      <c r="Q19" s="21">
        <f t="shared" si="5"/>
        <v>237.48479999999995</v>
      </c>
      <c r="R19" s="8">
        <f t="shared" si="10"/>
        <v>9.6215354684650686E-2</v>
      </c>
      <c r="S19" s="9">
        <f t="shared" si="6"/>
        <v>1470.8736000000001</v>
      </c>
      <c r="T19" s="23">
        <f t="shared" si="11"/>
        <v>0.59591445482106253</v>
      </c>
    </row>
    <row r="20" spans="1:20" x14ac:dyDescent="0.25">
      <c r="A20" s="85"/>
      <c r="B20" s="77" t="s">
        <v>82</v>
      </c>
      <c r="C20" s="92" t="s">
        <v>166</v>
      </c>
      <c r="D20" s="16">
        <v>66000</v>
      </c>
      <c r="E20" s="17">
        <v>0.96</v>
      </c>
      <c r="F20" s="18">
        <v>0.4</v>
      </c>
      <c r="G20" s="19">
        <f t="shared" si="9"/>
        <v>6.4000000000000001E-2</v>
      </c>
      <c r="H20" s="20">
        <v>9.2999999999999992E-3</v>
      </c>
      <c r="I20" s="17">
        <v>0.51</v>
      </c>
      <c r="J20" s="53"/>
      <c r="L20" s="21">
        <f t="shared" si="1"/>
        <v>6139.5840000000007</v>
      </c>
      <c r="M20" s="10">
        <f t="shared" si="2"/>
        <v>608.25599999999997</v>
      </c>
      <c r="N20" s="10">
        <f t="shared" si="8"/>
        <v>259.26911999999999</v>
      </c>
      <c r="O20" s="10">
        <f t="shared" si="4"/>
        <v>1946.4191999999998</v>
      </c>
      <c r="P20" s="22">
        <f t="shared" si="0"/>
        <v>153.20447999999999</v>
      </c>
      <c r="Q20" s="21">
        <f t="shared" si="5"/>
        <v>412.47359999999998</v>
      </c>
      <c r="R20" s="8">
        <f t="shared" si="10"/>
        <v>0.16711087918913017</v>
      </c>
      <c r="S20" s="9">
        <f t="shared" si="6"/>
        <v>2554.6751999999997</v>
      </c>
      <c r="T20" s="23">
        <f t="shared" si="11"/>
        <v>1.0350093162681611</v>
      </c>
    </row>
    <row r="21" spans="1:20" x14ac:dyDescent="0.25">
      <c r="A21" s="85"/>
      <c r="B21" s="77" t="s">
        <v>137</v>
      </c>
      <c r="C21" s="92" t="s">
        <v>167</v>
      </c>
      <c r="D21" s="16">
        <v>198000</v>
      </c>
      <c r="E21" s="17">
        <v>0.96</v>
      </c>
      <c r="F21" s="18">
        <v>0.47199999999999998</v>
      </c>
      <c r="G21" s="19">
        <f t="shared" si="9"/>
        <v>7.551999999999999E-2</v>
      </c>
      <c r="H21" s="68">
        <v>1.21E-2</v>
      </c>
      <c r="I21" s="65">
        <v>0.51</v>
      </c>
      <c r="J21" s="53"/>
      <c r="L21" s="21">
        <f t="shared" si="1"/>
        <v>18418.752</v>
      </c>
      <c r="M21" s="10">
        <f t="shared" si="2"/>
        <v>2153.2262399999995</v>
      </c>
      <c r="N21" s="10">
        <f t="shared" si="8"/>
        <v>1011.98592</v>
      </c>
      <c r="O21" s="10">
        <f t="shared" si="4"/>
        <v>6890.3239679999988</v>
      </c>
      <c r="P21" s="22">
        <f t="shared" si="0"/>
        <v>597.99167999999997</v>
      </c>
      <c r="Q21" s="21">
        <f t="shared" si="5"/>
        <v>1609.9775999999999</v>
      </c>
      <c r="R21" s="8">
        <f t="shared" si="10"/>
        <v>0.65227149618983071</v>
      </c>
      <c r="S21" s="9">
        <f t="shared" si="6"/>
        <v>9043.5502079999987</v>
      </c>
      <c r="T21" s="23">
        <f t="shared" si="11"/>
        <v>3.6639329795892897</v>
      </c>
    </row>
    <row r="22" spans="1:20" x14ac:dyDescent="0.25">
      <c r="A22" s="85"/>
      <c r="B22" s="77" t="s">
        <v>137</v>
      </c>
      <c r="C22" s="92" t="s">
        <v>168</v>
      </c>
      <c r="D22" s="16">
        <v>317700</v>
      </c>
      <c r="E22" s="17">
        <v>0.96</v>
      </c>
      <c r="F22" s="18">
        <v>0.45300000000000001</v>
      </c>
      <c r="G22" s="204">
        <f t="shared" si="9"/>
        <v>7.2480000000000003E-2</v>
      </c>
      <c r="H22" s="20">
        <v>1.12E-2</v>
      </c>
      <c r="I22" s="17">
        <v>0.51</v>
      </c>
      <c r="J22" s="205"/>
      <c r="L22" s="21">
        <f t="shared" si="1"/>
        <v>29553.724800000004</v>
      </c>
      <c r="M22" s="10">
        <f t="shared" si="2"/>
        <v>3315.873024</v>
      </c>
      <c r="N22" s="10">
        <f t="shared" si="8"/>
        <v>1503.0005759999999</v>
      </c>
      <c r="O22" s="10">
        <f t="shared" si="4"/>
        <v>10610.7936768</v>
      </c>
      <c r="P22" s="22">
        <f t="shared" si="0"/>
        <v>888.13670400000001</v>
      </c>
      <c r="Q22" s="21">
        <f t="shared" si="5"/>
        <v>2391.1372799999999</v>
      </c>
      <c r="R22" s="8">
        <f t="shared" si="10"/>
        <v>0.96875303806766133</v>
      </c>
      <c r="S22" s="9">
        <f t="shared" si="6"/>
        <v>13926.6667008</v>
      </c>
      <c r="T22" s="23">
        <f t="shared" si="11"/>
        <v>5.6422944802883652</v>
      </c>
    </row>
    <row r="23" spans="1:20" x14ac:dyDescent="0.25">
      <c r="A23" s="85"/>
      <c r="B23" s="77" t="s">
        <v>137</v>
      </c>
      <c r="C23" s="92" t="s">
        <v>144</v>
      </c>
      <c r="D23" s="16">
        <v>276518</v>
      </c>
      <c r="E23" s="17">
        <v>0.96</v>
      </c>
      <c r="F23" s="18">
        <v>0.42699999999999999</v>
      </c>
      <c r="G23" s="19">
        <f t="shared" si="9"/>
        <v>6.8319999999999992E-2</v>
      </c>
      <c r="H23" s="82">
        <v>1.0699999999999999E-2</v>
      </c>
      <c r="I23" s="79">
        <v>0.51</v>
      </c>
      <c r="J23" s="53"/>
      <c r="L23" s="21">
        <f t="shared" si="1"/>
        <v>25722.810431999995</v>
      </c>
      <c r="M23" s="10">
        <f t="shared" si="2"/>
        <v>2720.4062054399992</v>
      </c>
      <c r="N23" s="10">
        <f t="shared" si="8"/>
        <v>1249.7728742399997</v>
      </c>
      <c r="O23" s="10">
        <f t="shared" si="4"/>
        <v>8705.2998574079975</v>
      </c>
      <c r="P23" s="22">
        <f t="shared" si="0"/>
        <v>738.50215295999988</v>
      </c>
      <c r="Q23" s="21">
        <f t="shared" si="5"/>
        <v>1988.2750271999996</v>
      </c>
      <c r="R23" s="8">
        <f>Q23/$J$27</f>
        <v>0.80553613095525056</v>
      </c>
      <c r="S23" s="9">
        <f t="shared" si="6"/>
        <v>11425.706062847996</v>
      </c>
      <c r="T23" s="23">
        <f>S23/$J$27</f>
        <v>4.6290472542220975</v>
      </c>
    </row>
    <row r="24" spans="1:20" ht="15.75" thickBot="1" x14ac:dyDescent="0.3">
      <c r="A24" s="86"/>
      <c r="B24" s="56" t="s">
        <v>137</v>
      </c>
      <c r="C24" s="94" t="s">
        <v>145</v>
      </c>
      <c r="D24" s="186">
        <v>222984</v>
      </c>
      <c r="E24" s="58">
        <v>0.96</v>
      </c>
      <c r="F24" s="59">
        <v>0.39900000000000002</v>
      </c>
      <c r="G24" s="60">
        <f t="shared" si="9"/>
        <v>6.3840000000000008E-2</v>
      </c>
      <c r="H24" s="61">
        <v>9.1999999999999998E-3</v>
      </c>
      <c r="I24" s="58">
        <v>0.51</v>
      </c>
      <c r="J24" s="62"/>
      <c r="L24" s="21">
        <f t="shared" si="1"/>
        <v>20742.863615999999</v>
      </c>
      <c r="M24" s="10">
        <f t="shared" si="2"/>
        <v>2049.8829926399999</v>
      </c>
      <c r="N24" s="10">
        <f t="shared" si="8"/>
        <v>866.53366271999994</v>
      </c>
      <c r="O24" s="10">
        <f t="shared" si="4"/>
        <v>6559.6255764480002</v>
      </c>
      <c r="P24" s="22">
        <f t="shared" si="0"/>
        <v>512.04261887999996</v>
      </c>
      <c r="Q24" s="21">
        <f t="shared" si="5"/>
        <v>1378.5762815999999</v>
      </c>
      <c r="R24" s="8">
        <f>Q24/$J$27</f>
        <v>0.55852082278104076</v>
      </c>
      <c r="S24" s="9">
        <f t="shared" si="6"/>
        <v>8609.5085690880005</v>
      </c>
      <c r="T24" s="23">
        <f>S24/$J$27</f>
        <v>3.4880839558377694</v>
      </c>
    </row>
    <row r="25" spans="1:20" ht="18.75" x14ac:dyDescent="0.3">
      <c r="D25" s="9">
        <f>SUM(D2:D24)</f>
        <v>2139811</v>
      </c>
      <c r="L25" s="3">
        <f>SUM(L2:L24)</f>
        <v>199053.77846399997</v>
      </c>
      <c r="M25" s="3">
        <f>SUM(M2:M24)</f>
        <v>21032.957352959998</v>
      </c>
      <c r="N25" s="3">
        <f>SUM(N2:N24)</f>
        <v>9319.7882342399971</v>
      </c>
      <c r="O25" s="3">
        <f>SUM(O2:O24)</f>
        <v>67305.463529471992</v>
      </c>
      <c r="P25" s="3">
        <f>SUM(P2:P24)</f>
        <v>5500.3200345599989</v>
      </c>
      <c r="Q25" s="3">
        <f>SUM(Q2:Q24)</f>
        <v>14820.108268800002</v>
      </c>
      <c r="R25" s="45">
        <f>Q25/$J27</f>
        <v>6.0042662669253657</v>
      </c>
      <c r="S25" s="3">
        <f>SUM(S2:S24)</f>
        <v>88338.420882431994</v>
      </c>
      <c r="T25" s="2">
        <f>S25/$J27</f>
        <v>35.789711583584079</v>
      </c>
    </row>
    <row r="27" spans="1:20" ht="45.75" x14ac:dyDescent="0.3">
      <c r="C27" s="7" t="s">
        <v>85</v>
      </c>
      <c r="D27" s="5">
        <f>SUM(D2:D24)</f>
        <v>2139811</v>
      </c>
      <c r="E27" s="54"/>
      <c r="F27" s="54"/>
      <c r="G27" s="63"/>
      <c r="H27" s="54"/>
      <c r="I27" s="90" t="s">
        <v>86</v>
      </c>
      <c r="J27" s="64">
        <f>SUM(J2:J24)/1000</f>
        <v>2468.2629999999999</v>
      </c>
      <c r="Q27" s="76" t="s">
        <v>87</v>
      </c>
      <c r="R27" s="76" t="s">
        <v>88</v>
      </c>
    </row>
    <row r="29" spans="1:20" x14ac:dyDescent="0.25">
      <c r="S29" s="9"/>
    </row>
    <row r="30" spans="1:20" x14ac:dyDescent="0.25">
      <c r="D30" s="9"/>
    </row>
    <row r="31" spans="1:20" x14ac:dyDescent="0.25">
      <c r="D31" s="9"/>
    </row>
    <row r="33" spans="5:7" x14ac:dyDescent="0.25">
      <c r="E33" s="197"/>
      <c r="F33" s="195"/>
      <c r="G33" s="198"/>
    </row>
  </sheetData>
  <mergeCells count="2">
    <mergeCell ref="A2:A9"/>
    <mergeCell ref="A10:A11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zoomScale="90" zoomScaleNormal="90" workbookViewId="0">
      <selection activeCell="T5" sqref="T5"/>
    </sheetView>
  </sheetViews>
  <sheetFormatPr defaultColWidth="15.7109375" defaultRowHeight="15" x14ac:dyDescent="0.25"/>
  <cols>
    <col min="2" max="2" width="22.140625" customWidth="1"/>
    <col min="3" max="3" width="39.5703125" bestFit="1" customWidth="1"/>
    <col min="4" max="4" width="16" bestFit="1" customWidth="1"/>
    <col min="7" max="7" width="12.28515625" style="1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15" customFormat="1" ht="15.75" thickBot="1" x14ac:dyDescent="0.3">
      <c r="A1" s="42"/>
      <c r="B1" s="115" t="s">
        <v>65</v>
      </c>
      <c r="C1" s="116" t="s">
        <v>66</v>
      </c>
      <c r="D1" s="15" t="s">
        <v>67</v>
      </c>
      <c r="E1" s="42" t="s">
        <v>68</v>
      </c>
      <c r="F1" s="42" t="s">
        <v>69</v>
      </c>
      <c r="G1" s="47" t="s">
        <v>70</v>
      </c>
      <c r="H1" s="42" t="s">
        <v>71</v>
      </c>
      <c r="I1" s="42" t="s">
        <v>72</v>
      </c>
      <c r="J1" s="42" t="s">
        <v>73</v>
      </c>
      <c r="L1" s="95" t="s">
        <v>74</v>
      </c>
      <c r="M1" s="95" t="s">
        <v>75</v>
      </c>
      <c r="N1" s="95" t="s">
        <v>76</v>
      </c>
      <c r="O1" s="95" t="s">
        <v>77</v>
      </c>
      <c r="P1" s="95" t="s">
        <v>78</v>
      </c>
      <c r="Q1" s="95" t="s">
        <v>79</v>
      </c>
      <c r="R1" s="95" t="s">
        <v>80</v>
      </c>
      <c r="S1" s="95" t="s">
        <v>81</v>
      </c>
    </row>
    <row r="2" spans="1:20" x14ac:dyDescent="0.25">
      <c r="A2" s="175" t="s">
        <v>138</v>
      </c>
      <c r="B2" s="108" t="s">
        <v>82</v>
      </c>
      <c r="C2" s="108" t="s">
        <v>149</v>
      </c>
      <c r="D2" s="110">
        <v>133472</v>
      </c>
      <c r="E2" s="48">
        <v>0.96</v>
      </c>
      <c r="F2" s="49">
        <v>0.4</v>
      </c>
      <c r="G2" s="50">
        <f>F2/6.25</f>
        <v>6.4000000000000001E-2</v>
      </c>
      <c r="H2" s="51">
        <v>8.0999999999999996E-3</v>
      </c>
      <c r="I2" s="48">
        <v>0.51</v>
      </c>
      <c r="J2" s="52"/>
      <c r="K2" s="11"/>
      <c r="L2" s="21">
        <f>D2*E2*I2*0.19</f>
        <v>12416.099328</v>
      </c>
      <c r="M2" s="10">
        <f>D2*E2*G2*0.15</f>
        <v>1230.0779519999999</v>
      </c>
      <c r="N2" s="10">
        <f>D2*E2*H2*0.44</f>
        <v>456.66643968</v>
      </c>
      <c r="O2" s="10">
        <f>D2*E2*G2*0.48</f>
        <v>3936.2494463999997</v>
      </c>
      <c r="P2" s="22">
        <f t="shared" ref="P2:P13" si="0">D2*E2*H2*0.26</f>
        <v>269.84835071999998</v>
      </c>
      <c r="Q2" s="21">
        <f>N2+P2</f>
        <v>726.51479040000004</v>
      </c>
      <c r="R2" s="8">
        <f t="shared" ref="R2:R10" si="1">Q2/$J$16</f>
        <v>0.16602037852485227</v>
      </c>
      <c r="S2" s="9">
        <f>M2+O2</f>
        <v>5166.3273983999998</v>
      </c>
      <c r="T2" s="23">
        <f t="shared" ref="T2:T12" si="2">S2/$J$16</f>
        <v>1.1805893583989493</v>
      </c>
    </row>
    <row r="3" spans="1:20" x14ac:dyDescent="0.25">
      <c r="A3" s="176"/>
      <c r="B3" s="108" t="s">
        <v>82</v>
      </c>
      <c r="C3" s="108" t="s">
        <v>150</v>
      </c>
      <c r="D3" s="110">
        <v>124290</v>
      </c>
      <c r="E3" s="17">
        <v>0.96</v>
      </c>
      <c r="F3" s="18">
        <v>0.4</v>
      </c>
      <c r="G3" s="19">
        <f>F3/6.25</f>
        <v>6.4000000000000001E-2</v>
      </c>
      <c r="H3" s="20">
        <v>9.4000000000000004E-3</v>
      </c>
      <c r="I3" s="17">
        <v>0.51</v>
      </c>
      <c r="J3" s="53"/>
      <c r="K3" s="11"/>
      <c r="L3" s="21">
        <f t="shared" ref="L3:L13" si="3">D3*E3*I3*0.19</f>
        <v>11561.952960000001</v>
      </c>
      <c r="M3" s="10">
        <f t="shared" ref="M3:M13" si="4">D3*E3*G3*0.15</f>
        <v>1145.4566399999999</v>
      </c>
      <c r="N3" s="10">
        <f t="shared" ref="N3:N13" si="5">D3*E3*H3*0.44</f>
        <v>493.50090239999997</v>
      </c>
      <c r="O3" s="10">
        <f t="shared" ref="O3:O13" si="6">D3*E3*G3*0.48</f>
        <v>3665.4612479999996</v>
      </c>
      <c r="P3" s="22">
        <f t="shared" si="0"/>
        <v>291.61416959999997</v>
      </c>
      <c r="Q3" s="21">
        <f t="shared" ref="Q3:Q13" si="7">N3+P3</f>
        <v>785.11507199999994</v>
      </c>
      <c r="R3" s="8">
        <f t="shared" si="1"/>
        <v>0.17941149053172342</v>
      </c>
      <c r="S3" s="9">
        <f>M3+O3</f>
        <v>4810.9178879999999</v>
      </c>
      <c r="T3" s="23">
        <f t="shared" si="2"/>
        <v>1.0993725377263053</v>
      </c>
    </row>
    <row r="4" spans="1:20" x14ac:dyDescent="0.25">
      <c r="A4" s="176"/>
      <c r="B4" s="108" t="s">
        <v>82</v>
      </c>
      <c r="C4" s="108" t="s">
        <v>151</v>
      </c>
      <c r="D4" s="111">
        <v>142115</v>
      </c>
      <c r="E4" s="17">
        <v>0.96</v>
      </c>
      <c r="F4" s="18">
        <v>0.4</v>
      </c>
      <c r="G4" s="19">
        <f>F4/6.25</f>
        <v>6.4000000000000001E-2</v>
      </c>
      <c r="H4" s="20">
        <v>8.0000000000000002E-3</v>
      </c>
      <c r="I4" s="17">
        <v>0.51</v>
      </c>
      <c r="J4" s="53"/>
      <c r="K4" s="11"/>
      <c r="L4" s="21">
        <f t="shared" si="3"/>
        <v>13220.10576</v>
      </c>
      <c r="M4" s="10">
        <f t="shared" si="4"/>
        <v>1309.7318399999999</v>
      </c>
      <c r="N4" s="10">
        <f t="shared" si="5"/>
        <v>480.23500799999999</v>
      </c>
      <c r="O4" s="10">
        <f t="shared" si="6"/>
        <v>4191.1418879999992</v>
      </c>
      <c r="P4" s="22">
        <f t="shared" si="0"/>
        <v>283.77523200000002</v>
      </c>
      <c r="Q4" s="21">
        <f t="shared" si="7"/>
        <v>764.01024000000007</v>
      </c>
      <c r="R4" s="8">
        <f t="shared" si="1"/>
        <v>0.17458869512047753</v>
      </c>
      <c r="S4" s="9">
        <f t="shared" ref="S4:S13" si="8">M4+O4</f>
        <v>5500.8737279999987</v>
      </c>
      <c r="T4" s="23">
        <f>S4/$J$16</f>
        <v>1.2570386048674378</v>
      </c>
    </row>
    <row r="5" spans="1:20" x14ac:dyDescent="0.25">
      <c r="A5" s="176"/>
      <c r="B5" s="108" t="s">
        <v>82</v>
      </c>
      <c r="C5" s="108" t="s">
        <v>149</v>
      </c>
      <c r="D5" s="111">
        <v>184569</v>
      </c>
      <c r="E5" s="17">
        <v>0.96</v>
      </c>
      <c r="F5" s="18">
        <v>0.4</v>
      </c>
      <c r="G5" s="19">
        <f>F5/6.25</f>
        <v>6.4000000000000001E-2</v>
      </c>
      <c r="H5" s="20">
        <v>8.0999999999999996E-3</v>
      </c>
      <c r="I5" s="17">
        <v>0.51</v>
      </c>
      <c r="J5" s="53"/>
      <c r="K5" s="11"/>
      <c r="L5" s="21">
        <f t="shared" si="3"/>
        <v>17169.346655999998</v>
      </c>
      <c r="M5" s="10">
        <f t="shared" si="4"/>
        <v>1700.9879039999998</v>
      </c>
      <c r="N5" s="10">
        <f t="shared" si="5"/>
        <v>631.49175935999995</v>
      </c>
      <c r="O5" s="10">
        <f t="shared" si="6"/>
        <v>5443.1612927999995</v>
      </c>
      <c r="P5" s="22">
        <f t="shared" si="0"/>
        <v>373.15422143999996</v>
      </c>
      <c r="Q5" s="21">
        <f t="shared" si="7"/>
        <v>1004.6459808</v>
      </c>
      <c r="R5" s="8">
        <f t="shared" si="1"/>
        <v>0.22957785336215428</v>
      </c>
      <c r="S5" s="9">
        <f t="shared" si="8"/>
        <v>7144.1491967999991</v>
      </c>
      <c r="T5" s="23">
        <f t="shared" si="2"/>
        <v>1.6325536239086524</v>
      </c>
    </row>
    <row r="6" spans="1:20" x14ac:dyDescent="0.25">
      <c r="A6" s="176"/>
      <c r="B6" s="108" t="s">
        <v>82</v>
      </c>
      <c r="C6" s="117" t="s">
        <v>153</v>
      </c>
      <c r="D6" s="111">
        <v>316057</v>
      </c>
      <c r="E6" s="17">
        <v>0.96</v>
      </c>
      <c r="F6" s="18">
        <v>0.4</v>
      </c>
      <c r="G6" s="19">
        <f t="shared" ref="G6:G12" si="9">F6/6.25</f>
        <v>6.4000000000000001E-2</v>
      </c>
      <c r="H6" s="20">
        <v>8.0000000000000002E-3</v>
      </c>
      <c r="I6" s="17">
        <v>0.51</v>
      </c>
      <c r="J6" s="53">
        <v>4376057.9084045701</v>
      </c>
      <c r="K6" s="11"/>
      <c r="L6" s="21">
        <f t="shared" si="3"/>
        <v>29400.886367999999</v>
      </c>
      <c r="M6" s="10">
        <f t="shared" si="4"/>
        <v>2912.7813119999996</v>
      </c>
      <c r="N6" s="10">
        <f t="shared" si="5"/>
        <v>1068.0198143999999</v>
      </c>
      <c r="O6" s="10">
        <f t="shared" si="6"/>
        <v>9320.9001983999988</v>
      </c>
      <c r="P6" s="22">
        <f t="shared" si="0"/>
        <v>631.10261760000003</v>
      </c>
      <c r="Q6" s="21">
        <f t="shared" si="7"/>
        <v>1699.1224319999999</v>
      </c>
      <c r="R6" s="8">
        <f t="shared" si="1"/>
        <v>0.38827695326807693</v>
      </c>
      <c r="S6" s="9">
        <f t="shared" si="8"/>
        <v>12233.681510399998</v>
      </c>
      <c r="T6" s="23">
        <f t="shared" si="2"/>
        <v>2.7955940635301539</v>
      </c>
    </row>
    <row r="7" spans="1:20" x14ac:dyDescent="0.25">
      <c r="A7" s="176"/>
      <c r="B7" s="108" t="s">
        <v>82</v>
      </c>
      <c r="C7" s="108" t="s">
        <v>83</v>
      </c>
      <c r="D7" s="111">
        <v>464627</v>
      </c>
      <c r="E7" s="17">
        <v>0.96</v>
      </c>
      <c r="F7" s="18">
        <v>0.4</v>
      </c>
      <c r="G7" s="19">
        <f t="shared" si="9"/>
        <v>6.4000000000000001E-2</v>
      </c>
      <c r="H7" s="20">
        <v>8.0000000000000002E-3</v>
      </c>
      <c r="I7" s="17">
        <v>0.51</v>
      </c>
      <c r="J7" s="55"/>
      <c r="K7" s="11"/>
      <c r="L7" s="21">
        <f t="shared" si="3"/>
        <v>43221.462048000001</v>
      </c>
      <c r="M7" s="10">
        <f t="shared" si="4"/>
        <v>4282.0024320000002</v>
      </c>
      <c r="N7" s="10">
        <f t="shared" si="5"/>
        <v>1570.0675584000001</v>
      </c>
      <c r="O7" s="10">
        <f t="shared" si="6"/>
        <v>13702.4077824</v>
      </c>
      <c r="P7" s="22">
        <f t="shared" si="0"/>
        <v>927.76719360000004</v>
      </c>
      <c r="Q7" s="21">
        <f t="shared" si="7"/>
        <v>2497.8347520000002</v>
      </c>
      <c r="R7" s="8">
        <f t="shared" si="1"/>
        <v>0.57079563485727836</v>
      </c>
      <c r="S7" s="9">
        <f t="shared" si="8"/>
        <v>17984.410214399999</v>
      </c>
      <c r="T7" s="23">
        <f t="shared" si="2"/>
        <v>4.1097285709724032</v>
      </c>
    </row>
    <row r="8" spans="1:20" x14ac:dyDescent="0.25">
      <c r="A8" s="176"/>
      <c r="B8" s="108" t="s">
        <v>82</v>
      </c>
      <c r="C8" s="108" t="s">
        <v>148</v>
      </c>
      <c r="D8" s="111">
        <v>563205</v>
      </c>
      <c r="E8" s="17">
        <v>0.96</v>
      </c>
      <c r="F8" s="18">
        <v>0.4</v>
      </c>
      <c r="G8" s="19">
        <f t="shared" si="9"/>
        <v>6.4000000000000001E-2</v>
      </c>
      <c r="H8" s="20">
        <v>8.0000000000000002E-3</v>
      </c>
      <c r="I8" s="17">
        <v>0.51</v>
      </c>
      <c r="J8" s="55"/>
      <c r="K8" s="11"/>
      <c r="L8" s="21">
        <f t="shared" si="3"/>
        <v>52391.58191999999</v>
      </c>
      <c r="M8" s="10">
        <f t="shared" si="4"/>
        <v>5190.4972799999996</v>
      </c>
      <c r="N8" s="10">
        <f t="shared" si="5"/>
        <v>1903.1823359999999</v>
      </c>
      <c r="O8" s="10">
        <f t="shared" si="6"/>
        <v>16609.591295999999</v>
      </c>
      <c r="P8" s="22">
        <f t="shared" si="0"/>
        <v>1124.6077439999999</v>
      </c>
      <c r="Q8" s="21">
        <f t="shared" si="7"/>
        <v>3027.7900799999998</v>
      </c>
      <c r="R8" s="8">
        <f t="shared" si="1"/>
        <v>0.69189899753951745</v>
      </c>
      <c r="S8" s="9">
        <f t="shared" si="8"/>
        <v>21800.088575999998</v>
      </c>
      <c r="T8" s="23">
        <f t="shared" si="2"/>
        <v>4.9816727822845257</v>
      </c>
    </row>
    <row r="9" spans="1:20" x14ac:dyDescent="0.25">
      <c r="A9" s="176"/>
      <c r="B9" s="29" t="s">
        <v>137</v>
      </c>
      <c r="C9" s="109" t="s">
        <v>142</v>
      </c>
      <c r="D9" s="112">
        <v>803423</v>
      </c>
      <c r="E9" s="17">
        <v>0.96</v>
      </c>
      <c r="F9" s="18">
        <v>0.4</v>
      </c>
      <c r="G9" s="19">
        <f t="shared" ref="G9" si="10">F9/6.25</f>
        <v>6.4000000000000001E-2</v>
      </c>
      <c r="H9" s="20">
        <v>9.1999999999999998E-3</v>
      </c>
      <c r="I9" s="17">
        <v>0.51</v>
      </c>
      <c r="J9" s="55"/>
      <c r="K9" s="11"/>
      <c r="L9" s="21">
        <f t="shared" si="3"/>
        <v>74737.621152000007</v>
      </c>
      <c r="M9" s="10">
        <f t="shared" si="4"/>
        <v>7404.3463679999995</v>
      </c>
      <c r="N9" s="10">
        <f t="shared" si="5"/>
        <v>3122.1660518399999</v>
      </c>
      <c r="O9" s="10">
        <f t="shared" si="6"/>
        <v>23693.908377599997</v>
      </c>
      <c r="P9" s="22">
        <f t="shared" si="0"/>
        <v>1844.91630336</v>
      </c>
      <c r="Q9" s="21">
        <f t="shared" si="7"/>
        <v>4967.0823552000002</v>
      </c>
      <c r="R9" s="8">
        <f t="shared" si="1"/>
        <v>1.1350586439133541</v>
      </c>
      <c r="S9" s="9">
        <f t="shared" si="8"/>
        <v>31098.254745599996</v>
      </c>
      <c r="T9" s="23">
        <f t="shared" si="2"/>
        <v>7.1064541184140415</v>
      </c>
    </row>
    <row r="10" spans="1:20" x14ac:dyDescent="0.25">
      <c r="A10" s="176"/>
      <c r="B10" s="29" t="s">
        <v>137</v>
      </c>
      <c r="C10" s="118" t="s">
        <v>142</v>
      </c>
      <c r="D10" s="113">
        <v>526590</v>
      </c>
      <c r="E10" s="79">
        <v>0.96</v>
      </c>
      <c r="F10" s="80">
        <v>0.4</v>
      </c>
      <c r="G10" s="81">
        <f t="shared" si="9"/>
        <v>6.4000000000000001E-2</v>
      </c>
      <c r="H10" s="82">
        <v>9.1999999999999998E-3</v>
      </c>
      <c r="I10" s="79">
        <v>0.51</v>
      </c>
      <c r="J10" s="55"/>
      <c r="K10" s="11"/>
      <c r="L10" s="21">
        <f t="shared" si="3"/>
        <v>48985.508159999998</v>
      </c>
      <c r="M10" s="10">
        <f t="shared" si="4"/>
        <v>4853.0534399999997</v>
      </c>
      <c r="N10" s="10">
        <f t="shared" si="5"/>
        <v>2046.3708671999996</v>
      </c>
      <c r="O10" s="10">
        <f t="shared" si="6"/>
        <v>15529.771007999998</v>
      </c>
      <c r="P10" s="22">
        <f t="shared" si="0"/>
        <v>1209.2191487999999</v>
      </c>
      <c r="Q10" s="21">
        <f t="shared" si="7"/>
        <v>3255.5900159999992</v>
      </c>
      <c r="R10" s="8">
        <f t="shared" si="1"/>
        <v>0.74395496680868356</v>
      </c>
      <c r="S10" s="9">
        <f t="shared" si="8"/>
        <v>20382.824447999999</v>
      </c>
      <c r="T10" s="23">
        <f t="shared" si="2"/>
        <v>4.657805009584802</v>
      </c>
    </row>
    <row r="11" spans="1:20" ht="15.75" thickBot="1" x14ac:dyDescent="0.3">
      <c r="A11" s="176"/>
      <c r="B11" s="29" t="s">
        <v>137</v>
      </c>
      <c r="C11" s="108" t="s">
        <v>142</v>
      </c>
      <c r="D11" s="114">
        <v>768024</v>
      </c>
      <c r="E11" s="58">
        <v>0.96</v>
      </c>
      <c r="F11" s="59">
        <v>0.4</v>
      </c>
      <c r="G11" s="19">
        <f t="shared" si="9"/>
        <v>6.4000000000000001E-2</v>
      </c>
      <c r="H11" s="20">
        <v>9.1999999999999998E-3</v>
      </c>
      <c r="I11" s="17">
        <v>0.51</v>
      </c>
      <c r="J11" s="69"/>
      <c r="K11" s="11"/>
      <c r="L11" s="21">
        <f t="shared" si="3"/>
        <v>71444.664575999996</v>
      </c>
      <c r="M11" s="10">
        <f t="shared" si="4"/>
        <v>7078.109183999999</v>
      </c>
      <c r="N11" s="10">
        <f t="shared" si="5"/>
        <v>2984.6027059199996</v>
      </c>
      <c r="O11" s="10">
        <f t="shared" si="6"/>
        <v>22649.949388799996</v>
      </c>
      <c r="P11" s="22">
        <f t="shared" si="0"/>
        <v>1763.62887168</v>
      </c>
      <c r="Q11" s="21">
        <f t="shared" si="7"/>
        <v>4748.2315775999996</v>
      </c>
      <c r="R11" s="8">
        <f t="shared" ref="R11:R12" si="11">Q11/$J$16</f>
        <v>1.0850477020609439</v>
      </c>
      <c r="S11" s="9">
        <f t="shared" si="8"/>
        <v>29728.058572799993</v>
      </c>
      <c r="T11" s="23">
        <f t="shared" si="2"/>
        <v>6.7933421346424305</v>
      </c>
    </row>
    <row r="12" spans="1:20" ht="15.75" thickBot="1" x14ac:dyDescent="0.3">
      <c r="A12" s="176"/>
      <c r="B12" s="29" t="s">
        <v>137</v>
      </c>
      <c r="C12" s="108" t="s">
        <v>152</v>
      </c>
      <c r="D12" s="114">
        <v>651174</v>
      </c>
      <c r="E12" s="58">
        <v>0.96</v>
      </c>
      <c r="F12" s="49">
        <v>0.4</v>
      </c>
      <c r="G12" s="19">
        <f t="shared" si="9"/>
        <v>6.4000000000000001E-2</v>
      </c>
      <c r="H12" s="20">
        <v>8.9499999999999996E-3</v>
      </c>
      <c r="I12" s="79">
        <v>0.51</v>
      </c>
      <c r="J12" s="69"/>
      <c r="K12" s="11"/>
      <c r="L12" s="21">
        <f t="shared" si="3"/>
        <v>60574.810175999992</v>
      </c>
      <c r="M12" s="10">
        <f t="shared" si="4"/>
        <v>6001.2195839999995</v>
      </c>
      <c r="N12" s="10">
        <f t="shared" si="5"/>
        <v>2461.7502835199994</v>
      </c>
      <c r="O12" s="10">
        <f t="shared" si="6"/>
        <v>19203.902668799998</v>
      </c>
      <c r="P12" s="22">
        <f t="shared" si="0"/>
        <v>1454.6706220799997</v>
      </c>
      <c r="Q12" s="21">
        <f t="shared" si="7"/>
        <v>3916.4209055999991</v>
      </c>
      <c r="R12" s="8">
        <f t="shared" si="11"/>
        <v>0.89496551178589256</v>
      </c>
      <c r="S12" s="9">
        <f t="shared" si="8"/>
        <v>25205.122252799996</v>
      </c>
      <c r="T12" s="23">
        <f t="shared" si="2"/>
        <v>5.759778042331555</v>
      </c>
    </row>
    <row r="13" spans="1:20" ht="15.75" thickBot="1" x14ac:dyDescent="0.3">
      <c r="A13" s="177"/>
      <c r="B13" s="29" t="s">
        <v>137</v>
      </c>
      <c r="C13" s="108" t="s">
        <v>152</v>
      </c>
      <c r="D13" s="114">
        <v>498865</v>
      </c>
      <c r="E13" s="58">
        <v>0.96</v>
      </c>
      <c r="F13" s="18">
        <v>0.4</v>
      </c>
      <c r="G13" s="60">
        <f>F13/6.25</f>
        <v>6.4000000000000001E-2</v>
      </c>
      <c r="H13" s="61">
        <v>8.9999999999999993E-3</v>
      </c>
      <c r="I13" s="58">
        <v>0.51</v>
      </c>
      <c r="J13" s="62"/>
      <c r="K13" s="11"/>
      <c r="L13" s="21">
        <f t="shared" si="3"/>
        <v>46406.417759999997</v>
      </c>
      <c r="M13" s="10">
        <f t="shared" si="4"/>
        <v>4597.5398399999995</v>
      </c>
      <c r="N13" s="10">
        <f t="shared" si="5"/>
        <v>1896.4851839999999</v>
      </c>
      <c r="O13" s="10">
        <f t="shared" si="6"/>
        <v>14712.127487999998</v>
      </c>
      <c r="P13" s="22">
        <f t="shared" si="0"/>
        <v>1120.6503359999999</v>
      </c>
      <c r="Q13" s="21">
        <f t="shared" si="7"/>
        <v>3017.1355199999998</v>
      </c>
      <c r="R13" s="8">
        <f>Q13/$J$16</f>
        <v>0.6894642582780609</v>
      </c>
      <c r="S13" s="9">
        <f t="shared" si="8"/>
        <v>19309.667327999996</v>
      </c>
      <c r="T13" s="23">
        <f>S13/$J$16</f>
        <v>4.4125712529795891</v>
      </c>
    </row>
    <row r="14" spans="1:20" ht="18.75" x14ac:dyDescent="0.3">
      <c r="D14" s="9">
        <f>SUM(D2:D13)</f>
        <v>5176411</v>
      </c>
      <c r="L14" s="3">
        <f t="shared" ref="L14:Q14" si="12">SUM(L2:L13)</f>
        <v>481530.45686400001</v>
      </c>
      <c r="M14" s="3">
        <f t="shared" si="12"/>
        <v>47705.803775999993</v>
      </c>
      <c r="N14" s="3">
        <f t="shared" si="12"/>
        <v>19114.538910719999</v>
      </c>
      <c r="O14" s="3">
        <f t="shared" si="12"/>
        <v>152658.57208319998</v>
      </c>
      <c r="P14" s="3">
        <f t="shared" si="12"/>
        <v>11294.954810879999</v>
      </c>
      <c r="Q14" s="3">
        <f t="shared" si="12"/>
        <v>30409.493721599996</v>
      </c>
      <c r="R14" s="45">
        <f>Q14/$J16</f>
        <v>6.9490610860510147</v>
      </c>
      <c r="S14" s="3">
        <f>SUM(S2:S13)</f>
        <v>200364.37585919996</v>
      </c>
      <c r="T14" s="2">
        <f>S14/$J16</f>
        <v>45.786500099640847</v>
      </c>
    </row>
    <row r="16" spans="1:20" ht="45.75" x14ac:dyDescent="0.3">
      <c r="C16" s="7" t="s">
        <v>85</v>
      </c>
      <c r="D16" s="5">
        <f>SUM(D2:D13)</f>
        <v>5176411</v>
      </c>
      <c r="E16" s="54"/>
      <c r="F16" s="54"/>
      <c r="G16" s="63"/>
      <c r="H16" s="54"/>
      <c r="I16" s="90" t="s">
        <v>86</v>
      </c>
      <c r="J16" s="64">
        <f>SUM(J2:J13)/1000</f>
        <v>4376.0579084045703</v>
      </c>
      <c r="Q16" s="76" t="s">
        <v>87</v>
      </c>
      <c r="R16" s="76" t="s">
        <v>88</v>
      </c>
    </row>
    <row r="18" spans="4:19" x14ac:dyDescent="0.25">
      <c r="S18" s="9"/>
    </row>
    <row r="19" spans="4:19" x14ac:dyDescent="0.25">
      <c r="D19" s="121"/>
      <c r="E19" s="9"/>
      <c r="F19" s="9"/>
    </row>
    <row r="20" spans="4:19" x14ac:dyDescent="0.25">
      <c r="D20" s="9"/>
    </row>
  </sheetData>
  <mergeCells count="1">
    <mergeCell ref="A2:A13"/>
  </mergeCells>
  <phoneticPr fontId="14" type="noConversion"/>
  <pageMargins left="0.25" right="0.25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5"/>
  <sheetViews>
    <sheetView workbookViewId="0">
      <selection activeCell="I1" sqref="I1"/>
    </sheetView>
  </sheetViews>
  <sheetFormatPr defaultColWidth="15.7109375" defaultRowHeight="15" x14ac:dyDescent="0.25"/>
  <cols>
    <col min="1" max="2" width="22.140625" customWidth="1"/>
    <col min="3" max="3" width="28.28515625" customWidth="1"/>
    <col min="4" max="4" width="16" bestFit="1" customWidth="1"/>
    <col min="7" max="7" width="12.28515625" style="1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15" customFormat="1" ht="15.75" thickBot="1" x14ac:dyDescent="0.3">
      <c r="A1" s="42"/>
      <c r="B1" s="42"/>
      <c r="C1" s="46" t="s">
        <v>66</v>
      </c>
      <c r="D1" s="42" t="s">
        <v>67</v>
      </c>
      <c r="E1" s="42" t="s">
        <v>68</v>
      </c>
      <c r="F1" s="42" t="s">
        <v>69</v>
      </c>
      <c r="G1" s="47" t="s">
        <v>70</v>
      </c>
      <c r="H1" s="42" t="s">
        <v>71</v>
      </c>
      <c r="I1" s="42" t="s">
        <v>72</v>
      </c>
      <c r="J1" s="42" t="s">
        <v>73</v>
      </c>
      <c r="L1" s="95" t="s">
        <v>74</v>
      </c>
      <c r="M1" s="95" t="s">
        <v>75</v>
      </c>
      <c r="N1" s="95" t="s">
        <v>76</v>
      </c>
      <c r="O1" s="95" t="s">
        <v>77</v>
      </c>
      <c r="P1" s="95" t="s">
        <v>78</v>
      </c>
      <c r="Q1" s="95" t="s">
        <v>79</v>
      </c>
      <c r="R1" s="95" t="s">
        <v>80</v>
      </c>
      <c r="S1" s="95" t="s">
        <v>81</v>
      </c>
    </row>
    <row r="2" spans="1:20" x14ac:dyDescent="0.25">
      <c r="A2" s="175" t="s">
        <v>127</v>
      </c>
      <c r="B2" s="29" t="s">
        <v>82</v>
      </c>
      <c r="C2" s="29" t="s">
        <v>84</v>
      </c>
      <c r="D2" s="120">
        <v>227501</v>
      </c>
      <c r="E2" s="71">
        <v>0.96</v>
      </c>
      <c r="F2" s="72">
        <v>0.4</v>
      </c>
      <c r="G2" s="73">
        <f>F2/6.25</f>
        <v>6.4000000000000001E-2</v>
      </c>
      <c r="H2" s="82">
        <v>8.0000000000000002E-3</v>
      </c>
      <c r="I2" s="79">
        <v>0.51</v>
      </c>
      <c r="J2" s="74"/>
      <c r="K2" s="11"/>
      <c r="L2" s="21">
        <f>D2*E2*I2*0.19</f>
        <v>21163.053024000001</v>
      </c>
      <c r="M2" s="10">
        <f>D2*E2*G2*0.15</f>
        <v>2096.6492159999998</v>
      </c>
      <c r="N2" s="10">
        <f>D2*E2*H2*0.44</f>
        <v>768.77137919999996</v>
      </c>
      <c r="O2" s="10">
        <f>D2*E2*G2*0.48</f>
        <v>6709.2774911999995</v>
      </c>
      <c r="P2" s="22">
        <f>D2*E2*H2*0.26</f>
        <v>454.27399680000002</v>
      </c>
      <c r="Q2" s="21">
        <f>N2+P2</f>
        <v>1223.045376</v>
      </c>
      <c r="R2" s="8">
        <f t="shared" ref="R2:R11" si="0">Q2/$J$24</f>
        <v>0.23774659802396678</v>
      </c>
      <c r="S2" s="9">
        <f>M2+O2</f>
        <v>8805.9267072000002</v>
      </c>
      <c r="T2" s="8">
        <f>S2/$J$7</f>
        <v>2.8246603650276809E-3</v>
      </c>
    </row>
    <row r="3" spans="1:20" x14ac:dyDescent="0.25">
      <c r="A3" s="176"/>
      <c r="B3" s="29" t="s">
        <v>82</v>
      </c>
      <c r="C3" s="29" t="s">
        <v>84</v>
      </c>
      <c r="D3" s="120">
        <v>239203</v>
      </c>
      <c r="E3" s="12">
        <v>0.96</v>
      </c>
      <c r="F3" s="13">
        <v>0.4</v>
      </c>
      <c r="G3" s="14">
        <f>F3/6.25</f>
        <v>6.4000000000000001E-2</v>
      </c>
      <c r="H3" s="82">
        <v>8.0000000000000002E-3</v>
      </c>
      <c r="I3" s="79">
        <v>0.51</v>
      </c>
      <c r="J3" s="75"/>
      <c r="K3" s="11"/>
      <c r="L3" s="24">
        <f>D3*E3*I3*0.19</f>
        <v>22251.619872000003</v>
      </c>
      <c r="M3" s="24">
        <f>D3*E3*G3*0.15</f>
        <v>2204.4948479999998</v>
      </c>
      <c r="N3" s="24">
        <f>D3*E3*H3*0.44</f>
        <v>808.31477760000007</v>
      </c>
      <c r="O3" s="24">
        <f>D3*E3*G3*0.48</f>
        <v>7054.3835135999998</v>
      </c>
      <c r="P3" s="24">
        <f>D3*E3*H3*0.26</f>
        <v>477.64055040000005</v>
      </c>
      <c r="Q3" s="24">
        <f>N3+P3</f>
        <v>1285.955328</v>
      </c>
      <c r="R3" s="8">
        <f t="shared" si="0"/>
        <v>0.2499756022484601</v>
      </c>
      <c r="S3" s="9">
        <f t="shared" ref="S3:S22" si="1">M3+O3</f>
        <v>9258.8783616000001</v>
      </c>
      <c r="T3" s="8">
        <f t="shared" ref="T3:T22" si="2">S3/$J$7</f>
        <v>2.9699528059029027E-3</v>
      </c>
    </row>
    <row r="4" spans="1:20" x14ac:dyDescent="0.25">
      <c r="A4" s="176"/>
      <c r="B4" s="29" t="s">
        <v>82</v>
      </c>
      <c r="C4" s="29" t="s">
        <v>84</v>
      </c>
      <c r="D4" s="120">
        <v>256988</v>
      </c>
      <c r="E4" s="12">
        <v>0.96</v>
      </c>
      <c r="F4" s="13">
        <v>0.4</v>
      </c>
      <c r="G4" s="14">
        <f t="shared" ref="G4:G8" si="3">F4/6.25</f>
        <v>6.4000000000000001E-2</v>
      </c>
      <c r="H4" s="82">
        <v>8.0000000000000002E-3</v>
      </c>
      <c r="I4" s="79">
        <v>0.51</v>
      </c>
      <c r="J4" s="75"/>
      <c r="L4" s="21">
        <f t="shared" ref="L4:L22" si="4">D4*E4*I4*0.19</f>
        <v>23906.051711999997</v>
      </c>
      <c r="M4" s="10">
        <f t="shared" ref="M4:M22" si="5">D4*E4*G4*0.15</f>
        <v>2368.4014079999997</v>
      </c>
      <c r="N4" s="10">
        <f t="shared" ref="N4:N22" si="6">D4*E4*H4*0.44</f>
        <v>868.41384959999993</v>
      </c>
      <c r="O4" s="10">
        <f t="shared" ref="O4:O22" si="7">D4*E4*G4*0.48</f>
        <v>7578.8845055999991</v>
      </c>
      <c r="P4" s="22">
        <f t="shared" ref="P4:P22" si="8">D4*E4*H4*0.26</f>
        <v>513.15363839999998</v>
      </c>
      <c r="Q4" s="21">
        <f t="shared" ref="Q4:Q22" si="9">N4+P4</f>
        <v>1381.5674879999999</v>
      </c>
      <c r="R4" s="8">
        <f t="shared" si="0"/>
        <v>0.26856155679747856</v>
      </c>
      <c r="S4" s="9">
        <f t="shared" si="1"/>
        <v>9947.2859135999988</v>
      </c>
      <c r="T4" s="8">
        <f t="shared" si="2"/>
        <v>3.1907719873219614E-3</v>
      </c>
    </row>
    <row r="5" spans="1:20" x14ac:dyDescent="0.25">
      <c r="A5" s="176"/>
      <c r="B5" s="29" t="s">
        <v>82</v>
      </c>
      <c r="C5" s="29" t="s">
        <v>84</v>
      </c>
      <c r="D5" s="120">
        <v>305122</v>
      </c>
      <c r="E5" s="12">
        <v>0.96</v>
      </c>
      <c r="F5" s="13">
        <v>0.4</v>
      </c>
      <c r="G5" s="14">
        <f t="shared" si="3"/>
        <v>6.4000000000000001E-2</v>
      </c>
      <c r="H5" s="82">
        <v>8.0000000000000002E-3</v>
      </c>
      <c r="I5" s="79">
        <v>0.51</v>
      </c>
      <c r="J5" s="75"/>
      <c r="L5" s="24">
        <f t="shared" si="4"/>
        <v>28383.668928000003</v>
      </c>
      <c r="M5" s="24">
        <f t="shared" si="5"/>
        <v>2812.0043519999999</v>
      </c>
      <c r="N5" s="24">
        <f t="shared" si="6"/>
        <v>1031.0682624000001</v>
      </c>
      <c r="O5" s="24">
        <f t="shared" si="7"/>
        <v>8998.4139264000005</v>
      </c>
      <c r="P5" s="24">
        <f t="shared" si="8"/>
        <v>609.26760960000001</v>
      </c>
      <c r="Q5" s="24">
        <f t="shared" si="9"/>
        <v>1640.3358720000001</v>
      </c>
      <c r="R5" s="8">
        <f t="shared" si="0"/>
        <v>0.31886329063287105</v>
      </c>
      <c r="S5" s="9">
        <f t="shared" si="1"/>
        <v>11810.4182784</v>
      </c>
      <c r="T5" s="8">
        <f t="shared" si="2"/>
        <v>3.7884054131541224E-3</v>
      </c>
    </row>
    <row r="6" spans="1:20" x14ac:dyDescent="0.25">
      <c r="A6" s="176"/>
      <c r="B6" s="29" t="s">
        <v>82</v>
      </c>
      <c r="C6" s="29" t="s">
        <v>84</v>
      </c>
      <c r="D6" s="120">
        <v>509711</v>
      </c>
      <c r="E6" s="87">
        <v>0.96</v>
      </c>
      <c r="F6" s="88">
        <v>0.4</v>
      </c>
      <c r="G6" s="89">
        <f t="shared" si="3"/>
        <v>6.4000000000000001E-2</v>
      </c>
      <c r="H6" s="82">
        <v>8.0000000000000002E-3</v>
      </c>
      <c r="I6" s="79">
        <v>0.51</v>
      </c>
      <c r="J6" s="75"/>
      <c r="L6" s="21">
        <f t="shared" si="4"/>
        <v>47415.356064</v>
      </c>
      <c r="M6" s="10">
        <f t="shared" si="5"/>
        <v>4697.4965759999995</v>
      </c>
      <c r="N6" s="10">
        <f t="shared" si="6"/>
        <v>1722.4154112000001</v>
      </c>
      <c r="O6" s="10">
        <f t="shared" si="7"/>
        <v>15031.989043199999</v>
      </c>
      <c r="P6" s="22">
        <f t="shared" si="8"/>
        <v>1017.7909248000001</v>
      </c>
      <c r="Q6" s="21">
        <f t="shared" si="9"/>
        <v>2740.2063360000002</v>
      </c>
      <c r="R6" s="8">
        <f t="shared" si="0"/>
        <v>0.53266603762354514</v>
      </c>
      <c r="S6" s="9">
        <f t="shared" si="1"/>
        <v>19729.485619200001</v>
      </c>
      <c r="T6" s="8">
        <f t="shared" si="2"/>
        <v>6.3285895856221479E-3</v>
      </c>
    </row>
    <row r="7" spans="1:20" x14ac:dyDescent="0.25">
      <c r="A7" s="176"/>
      <c r="B7" s="29" t="s">
        <v>82</v>
      </c>
      <c r="C7" s="29" t="s">
        <v>84</v>
      </c>
      <c r="D7" s="120">
        <v>531975</v>
      </c>
      <c r="E7" s="17">
        <v>0.96</v>
      </c>
      <c r="F7" s="18">
        <v>0.4</v>
      </c>
      <c r="G7" s="19">
        <f t="shared" si="3"/>
        <v>6.4000000000000001E-2</v>
      </c>
      <c r="H7" s="82">
        <v>8.0000000000000002E-3</v>
      </c>
      <c r="I7" s="79">
        <v>0.51</v>
      </c>
      <c r="J7" s="53">
        <v>3117517</v>
      </c>
      <c r="L7" s="24">
        <f t="shared" si="4"/>
        <v>49486.4424</v>
      </c>
      <c r="M7" s="24">
        <f t="shared" si="5"/>
        <v>4902.6815999999999</v>
      </c>
      <c r="N7" s="24">
        <f t="shared" si="6"/>
        <v>1797.6499200000001</v>
      </c>
      <c r="O7" s="24">
        <f t="shared" si="7"/>
        <v>15688.581120000001</v>
      </c>
      <c r="P7" s="24">
        <f t="shared" si="8"/>
        <v>1062.2476800000002</v>
      </c>
      <c r="Q7" s="24">
        <f t="shared" si="9"/>
        <v>2859.8976000000002</v>
      </c>
      <c r="R7" s="8">
        <f t="shared" si="0"/>
        <v>0.55593270571909459</v>
      </c>
      <c r="S7" s="9">
        <f t="shared" si="1"/>
        <v>20591.262719999999</v>
      </c>
      <c r="T7" s="8">
        <f t="shared" si="2"/>
        <v>6.6050201875402764E-3</v>
      </c>
    </row>
    <row r="8" spans="1:20" x14ac:dyDescent="0.25">
      <c r="A8" s="176"/>
      <c r="B8" s="29" t="s">
        <v>82</v>
      </c>
      <c r="C8" s="29" t="s">
        <v>83</v>
      </c>
      <c r="D8" s="120">
        <v>612644</v>
      </c>
      <c r="E8" s="17">
        <v>0.96</v>
      </c>
      <c r="F8" s="18">
        <v>0.4</v>
      </c>
      <c r="G8" s="19">
        <f t="shared" si="3"/>
        <v>6.4000000000000001E-2</v>
      </c>
      <c r="H8" s="82">
        <v>8.0000000000000002E-3</v>
      </c>
      <c r="I8" s="79">
        <v>0.51</v>
      </c>
      <c r="J8" s="75"/>
      <c r="L8" s="21">
        <f t="shared" si="4"/>
        <v>56990.595456000003</v>
      </c>
      <c r="M8" s="10">
        <f t="shared" si="5"/>
        <v>5646.1271040000001</v>
      </c>
      <c r="N8" s="10">
        <f t="shared" si="6"/>
        <v>2070.2466048000001</v>
      </c>
      <c r="O8" s="10">
        <f t="shared" si="7"/>
        <v>18067.606732799999</v>
      </c>
      <c r="P8" s="22">
        <f t="shared" si="8"/>
        <v>1223.3275392</v>
      </c>
      <c r="Q8" s="21">
        <f t="shared" si="9"/>
        <v>3293.5741440000002</v>
      </c>
      <c r="R8" s="8">
        <f t="shared" si="0"/>
        <v>0.64023466622034675</v>
      </c>
      <c r="S8" s="9">
        <f t="shared" si="1"/>
        <v>23713.733836799998</v>
      </c>
      <c r="T8" s="8">
        <f t="shared" si="2"/>
        <v>7.6066093101657501E-3</v>
      </c>
    </row>
    <row r="9" spans="1:20" x14ac:dyDescent="0.25">
      <c r="A9" s="176"/>
      <c r="B9" s="29" t="s">
        <v>82</v>
      </c>
      <c r="C9" s="29" t="s">
        <v>83</v>
      </c>
      <c r="D9" s="120">
        <v>394000</v>
      </c>
      <c r="E9" s="17">
        <v>0.96</v>
      </c>
      <c r="F9" s="18">
        <v>0.4</v>
      </c>
      <c r="G9" s="19">
        <f t="shared" ref="G9:G10" si="10">F9/6.25</f>
        <v>6.4000000000000001E-2</v>
      </c>
      <c r="H9" s="82">
        <v>8.0000000000000002E-3</v>
      </c>
      <c r="I9" s="79">
        <v>0.51</v>
      </c>
      <c r="J9" s="55"/>
      <c r="L9" s="24">
        <f t="shared" si="4"/>
        <v>36651.455999999998</v>
      </c>
      <c r="M9" s="24">
        <f t="shared" si="5"/>
        <v>3631.1039999999998</v>
      </c>
      <c r="N9" s="24">
        <f t="shared" si="6"/>
        <v>1331.4048</v>
      </c>
      <c r="O9" s="24">
        <f t="shared" si="7"/>
        <v>11619.532799999999</v>
      </c>
      <c r="P9" s="24">
        <f t="shared" si="8"/>
        <v>786.7392000000001</v>
      </c>
      <c r="Q9" s="24">
        <f t="shared" si="9"/>
        <v>2118.1440000000002</v>
      </c>
      <c r="R9" s="8">
        <f t="shared" si="0"/>
        <v>0.411743946714269</v>
      </c>
      <c r="S9" s="9">
        <f t="shared" si="1"/>
        <v>15250.636799999998</v>
      </c>
      <c r="T9" s="8">
        <f t="shared" si="2"/>
        <v>4.8919177666072065E-3</v>
      </c>
    </row>
    <row r="10" spans="1:20" ht="15.75" thickBot="1" x14ac:dyDescent="0.3">
      <c r="A10" s="176"/>
      <c r="B10" s="29" t="s">
        <v>82</v>
      </c>
      <c r="C10" s="29" t="s">
        <v>83</v>
      </c>
      <c r="D10" s="120">
        <v>40372</v>
      </c>
      <c r="E10" s="65">
        <v>0.96</v>
      </c>
      <c r="F10" s="66">
        <v>0.4</v>
      </c>
      <c r="G10" s="67">
        <f t="shared" si="10"/>
        <v>6.4000000000000001E-2</v>
      </c>
      <c r="H10" s="82">
        <v>8.0000000000000002E-3</v>
      </c>
      <c r="I10" s="79">
        <v>0.51</v>
      </c>
      <c r="J10" s="69"/>
      <c r="L10" s="21">
        <f t="shared" si="4"/>
        <v>3755.5649279999993</v>
      </c>
      <c r="M10" s="10">
        <f t="shared" si="5"/>
        <v>372.06835199999995</v>
      </c>
      <c r="N10" s="10">
        <f t="shared" si="6"/>
        <v>136.42506239999997</v>
      </c>
      <c r="O10" s="10">
        <f t="shared" si="7"/>
        <v>1190.6187263999998</v>
      </c>
      <c r="P10" s="22">
        <f t="shared" si="8"/>
        <v>80.614809599999987</v>
      </c>
      <c r="Q10" s="21">
        <f t="shared" si="9"/>
        <v>217.03987199999995</v>
      </c>
      <c r="R10" s="8">
        <f t="shared" si="0"/>
        <v>4.2190169078041788E-2</v>
      </c>
      <c r="S10" s="9">
        <f t="shared" si="1"/>
        <v>1562.6870783999998</v>
      </c>
      <c r="T10" s="8">
        <f t="shared" si="2"/>
        <v>5.0126016262301044E-4</v>
      </c>
    </row>
    <row r="11" spans="1:20" ht="15.75" thickBot="1" x14ac:dyDescent="0.3">
      <c r="A11" s="180" t="s">
        <v>122</v>
      </c>
      <c r="B11" s="122" t="s">
        <v>82</v>
      </c>
      <c r="C11" s="122" t="s">
        <v>140</v>
      </c>
      <c r="D11" s="123">
        <v>43845</v>
      </c>
      <c r="E11" s="71">
        <v>0.96</v>
      </c>
      <c r="F11" s="72">
        <v>0.4</v>
      </c>
      <c r="G11" s="73">
        <f>F11/6.25</f>
        <v>6.4000000000000001E-2</v>
      </c>
      <c r="H11" s="20">
        <v>9.7999999999999997E-3</v>
      </c>
      <c r="I11" s="17">
        <v>0.51</v>
      </c>
      <c r="J11" s="74"/>
      <c r="L11" s="21">
        <f t="shared" si="4"/>
        <v>4078.6372799999999</v>
      </c>
      <c r="M11" s="10">
        <f t="shared" si="5"/>
        <v>404.07551999999998</v>
      </c>
      <c r="N11" s="10">
        <f t="shared" si="6"/>
        <v>181.49725439999997</v>
      </c>
      <c r="O11" s="10">
        <f t="shared" si="7"/>
        <v>1293.0416640000001</v>
      </c>
      <c r="P11" s="22">
        <f t="shared" si="8"/>
        <v>107.2483776</v>
      </c>
      <c r="Q11" s="21">
        <f t="shared" si="9"/>
        <v>288.745632</v>
      </c>
      <c r="R11" s="8">
        <f t="shared" si="0"/>
        <v>5.6128981842682044E-2</v>
      </c>
      <c r="S11" s="9">
        <f t="shared" si="1"/>
        <v>1697.1171840000002</v>
      </c>
      <c r="T11" s="8">
        <f t="shared" si="2"/>
        <v>5.443810519718097E-4</v>
      </c>
    </row>
    <row r="12" spans="1:20" ht="15.75" thickBot="1" x14ac:dyDescent="0.3">
      <c r="A12" s="181"/>
      <c r="B12" s="122" t="s">
        <v>82</v>
      </c>
      <c r="C12" s="122" t="s">
        <v>140</v>
      </c>
      <c r="D12" s="123">
        <v>37116</v>
      </c>
      <c r="E12" s="71">
        <v>0.96</v>
      </c>
      <c r="F12" s="72">
        <v>0.4</v>
      </c>
      <c r="G12" s="73">
        <f t="shared" ref="G12:G22" si="11">F12/6.25</f>
        <v>6.4000000000000001E-2</v>
      </c>
      <c r="H12" s="20">
        <v>9.7999999999999997E-3</v>
      </c>
      <c r="I12" s="17">
        <v>0.51</v>
      </c>
      <c r="J12" s="75"/>
      <c r="L12" s="21">
        <f t="shared" si="4"/>
        <v>3452.6787840000002</v>
      </c>
      <c r="M12" s="10">
        <f t="shared" si="5"/>
        <v>342.06105600000001</v>
      </c>
      <c r="N12" s="10">
        <f t="shared" si="6"/>
        <v>153.64242432</v>
      </c>
      <c r="O12" s="10">
        <f t="shared" si="7"/>
        <v>1094.5953792</v>
      </c>
      <c r="P12" s="22">
        <f t="shared" si="8"/>
        <v>90.788705280000002</v>
      </c>
      <c r="Q12" s="21">
        <f t="shared" si="9"/>
        <v>244.43112960000002</v>
      </c>
      <c r="R12" s="8">
        <f t="shared" ref="R12:R22" si="12">Q12/$J$24</f>
        <v>4.7514728933127769E-2</v>
      </c>
      <c r="S12" s="9">
        <f t="shared" si="1"/>
        <v>1436.6564352</v>
      </c>
      <c r="T12" s="8">
        <f t="shared" si="2"/>
        <v>4.6083355285632768E-4</v>
      </c>
    </row>
    <row r="13" spans="1:20" ht="15.75" thickBot="1" x14ac:dyDescent="0.3">
      <c r="A13" s="181"/>
      <c r="B13" s="122" t="s">
        <v>82</v>
      </c>
      <c r="C13" s="122" t="s">
        <v>140</v>
      </c>
      <c r="D13" s="123">
        <v>50302</v>
      </c>
      <c r="E13" s="71">
        <v>0.96</v>
      </c>
      <c r="F13" s="72">
        <v>0.4</v>
      </c>
      <c r="G13" s="73">
        <f t="shared" si="11"/>
        <v>6.4000000000000001E-2</v>
      </c>
      <c r="H13" s="20">
        <v>9.7999999999999997E-3</v>
      </c>
      <c r="I13" s="17">
        <v>0.51</v>
      </c>
      <c r="J13" s="75"/>
      <c r="L13" s="21">
        <f t="shared" si="4"/>
        <v>4679.2932479999999</v>
      </c>
      <c r="M13" s="10">
        <f t="shared" si="5"/>
        <v>463.58323200000001</v>
      </c>
      <c r="N13" s="10">
        <f t="shared" si="6"/>
        <v>208.22613503999997</v>
      </c>
      <c r="O13" s="10">
        <f t="shared" si="7"/>
        <v>1483.4663424</v>
      </c>
      <c r="P13" s="22">
        <f t="shared" si="8"/>
        <v>123.04271616</v>
      </c>
      <c r="Q13" s="21">
        <f t="shared" si="9"/>
        <v>331.26885119999997</v>
      </c>
      <c r="R13" s="8">
        <f t="shared" si="12"/>
        <v>6.4395028957705366E-2</v>
      </c>
      <c r="S13" s="9">
        <f t="shared" si="1"/>
        <v>1947.0495744</v>
      </c>
      <c r="T13" s="8">
        <f t="shared" si="2"/>
        <v>6.2455138958344091E-4</v>
      </c>
    </row>
    <row r="14" spans="1:20" ht="15.75" thickBot="1" x14ac:dyDescent="0.3">
      <c r="A14" s="181"/>
      <c r="B14" s="122" t="s">
        <v>82</v>
      </c>
      <c r="C14" s="123" t="s">
        <v>146</v>
      </c>
      <c r="D14" s="123">
        <v>58499</v>
      </c>
      <c r="E14" s="71">
        <v>0.96</v>
      </c>
      <c r="F14" s="72">
        <v>0.4</v>
      </c>
      <c r="G14" s="73">
        <f t="shared" si="11"/>
        <v>6.4000000000000001E-2</v>
      </c>
      <c r="H14" s="20">
        <v>9.4000000000000004E-3</v>
      </c>
      <c r="I14" s="17">
        <v>0.51</v>
      </c>
      <c r="J14" s="75"/>
      <c r="L14" s="21">
        <f t="shared" si="4"/>
        <v>5441.8109760000007</v>
      </c>
      <c r="M14" s="10">
        <f t="shared" si="5"/>
        <v>539.12678400000004</v>
      </c>
      <c r="N14" s="10">
        <f t="shared" si="6"/>
        <v>232.27378944000003</v>
      </c>
      <c r="O14" s="10">
        <f t="shared" si="7"/>
        <v>1725.2057088000001</v>
      </c>
      <c r="P14" s="22">
        <f t="shared" si="8"/>
        <v>137.25269376000003</v>
      </c>
      <c r="Q14" s="21">
        <f t="shared" si="9"/>
        <v>369.52648320000003</v>
      </c>
      <c r="R14" s="8">
        <f t="shared" si="12"/>
        <v>7.1831892736382436E-2</v>
      </c>
      <c r="S14" s="9">
        <f t="shared" si="1"/>
        <v>2264.3324928000002</v>
      </c>
      <c r="T14" s="8">
        <f t="shared" si="2"/>
        <v>7.2632562799176406E-4</v>
      </c>
    </row>
    <row r="15" spans="1:20" ht="15.75" thickBot="1" x14ac:dyDescent="0.3">
      <c r="A15" s="181"/>
      <c r="B15" s="122" t="s">
        <v>82</v>
      </c>
      <c r="C15" s="123" t="s">
        <v>147</v>
      </c>
      <c r="D15" s="123">
        <v>103139</v>
      </c>
      <c r="E15" s="71">
        <v>0.96</v>
      </c>
      <c r="F15" s="72">
        <v>0.4</v>
      </c>
      <c r="G15" s="73">
        <f t="shared" si="11"/>
        <v>6.4000000000000001E-2</v>
      </c>
      <c r="H15" s="20">
        <v>9.9000000000000008E-3</v>
      </c>
      <c r="I15" s="17">
        <v>0.51</v>
      </c>
      <c r="J15" s="75">
        <v>2026806.3516919017</v>
      </c>
      <c r="L15" s="21">
        <f t="shared" si="4"/>
        <v>9594.402336000001</v>
      </c>
      <c r="M15" s="10">
        <f t="shared" si="5"/>
        <v>950.52902399999994</v>
      </c>
      <c r="N15" s="10">
        <f t="shared" si="6"/>
        <v>431.30254464000006</v>
      </c>
      <c r="O15" s="10">
        <f t="shared" si="7"/>
        <v>3041.6928767999998</v>
      </c>
      <c r="P15" s="22">
        <f t="shared" si="8"/>
        <v>254.86059456000004</v>
      </c>
      <c r="Q15" s="21">
        <f t="shared" si="9"/>
        <v>686.16313920000016</v>
      </c>
      <c r="R15" s="8">
        <f t="shared" si="12"/>
        <v>0.133382583537314</v>
      </c>
      <c r="S15" s="9">
        <f t="shared" si="1"/>
        <v>3992.2219007999997</v>
      </c>
      <c r="T15" s="8">
        <f t="shared" si="2"/>
        <v>1.2805774277413722E-3</v>
      </c>
    </row>
    <row r="16" spans="1:20" ht="15.75" thickBot="1" x14ac:dyDescent="0.3">
      <c r="A16" s="181"/>
      <c r="B16" s="122" t="s">
        <v>82</v>
      </c>
      <c r="C16" s="123" t="s">
        <v>141</v>
      </c>
      <c r="D16" s="123">
        <v>175745</v>
      </c>
      <c r="E16" s="71">
        <v>0.96</v>
      </c>
      <c r="F16" s="72">
        <v>0.4</v>
      </c>
      <c r="G16" s="73">
        <f t="shared" si="11"/>
        <v>6.4000000000000001E-2</v>
      </c>
      <c r="H16" s="20">
        <v>9.9000000000000008E-3</v>
      </c>
      <c r="I16" s="17">
        <v>0.51</v>
      </c>
      <c r="J16" s="75"/>
      <c r="L16" s="21">
        <f t="shared" si="4"/>
        <v>16348.502879999998</v>
      </c>
      <c r="M16" s="10">
        <f t="shared" si="5"/>
        <v>1619.6659199999997</v>
      </c>
      <c r="N16" s="10">
        <f t="shared" si="6"/>
        <v>734.92341119999992</v>
      </c>
      <c r="O16" s="10">
        <f t="shared" si="7"/>
        <v>5182.9309439999988</v>
      </c>
      <c r="P16" s="22">
        <f t="shared" si="8"/>
        <v>434.2729248</v>
      </c>
      <c r="Q16" s="21">
        <f t="shared" si="9"/>
        <v>1169.196336</v>
      </c>
      <c r="R16" s="8">
        <f t="shared" si="12"/>
        <v>0.22727893564767199</v>
      </c>
      <c r="S16" s="9">
        <f t="shared" si="1"/>
        <v>6802.5968639999983</v>
      </c>
      <c r="T16" s="8">
        <f t="shared" si="2"/>
        <v>2.1820560606405667E-3</v>
      </c>
    </row>
    <row r="17" spans="1:20" ht="15.75" thickBot="1" x14ac:dyDescent="0.3">
      <c r="A17" s="181"/>
      <c r="B17" s="122" t="s">
        <v>82</v>
      </c>
      <c r="C17" s="123" t="s">
        <v>143</v>
      </c>
      <c r="D17" s="123">
        <v>290977</v>
      </c>
      <c r="E17" s="71">
        <v>0.96</v>
      </c>
      <c r="F17" s="72">
        <v>0.4</v>
      </c>
      <c r="G17" s="73">
        <f t="shared" si="11"/>
        <v>6.4000000000000001E-2</v>
      </c>
      <c r="H17" s="20">
        <v>9.9000000000000008E-3</v>
      </c>
      <c r="I17" s="17">
        <v>0.51</v>
      </c>
      <c r="J17" s="75"/>
      <c r="L17" s="21">
        <f t="shared" si="4"/>
        <v>27067.844447999996</v>
      </c>
      <c r="M17" s="10">
        <f t="shared" si="5"/>
        <v>2681.6440319999997</v>
      </c>
      <c r="N17" s="10">
        <f t="shared" si="6"/>
        <v>1216.7959795199999</v>
      </c>
      <c r="O17" s="10">
        <f t="shared" si="7"/>
        <v>8581.2609023999994</v>
      </c>
      <c r="P17" s="22">
        <f t="shared" si="8"/>
        <v>719.01580608000006</v>
      </c>
      <c r="Q17" s="21">
        <f t="shared" si="9"/>
        <v>1935.8117855999999</v>
      </c>
      <c r="R17" s="8">
        <f t="shared" si="12"/>
        <v>0.37630056535294121</v>
      </c>
      <c r="S17" s="9">
        <f t="shared" si="1"/>
        <v>11262.9049344</v>
      </c>
      <c r="T17" s="8">
        <f t="shared" si="2"/>
        <v>3.6127805989189473E-3</v>
      </c>
    </row>
    <row r="18" spans="1:20" ht="15.75" thickBot="1" x14ac:dyDescent="0.3">
      <c r="A18" s="181"/>
      <c r="B18" s="122" t="s">
        <v>139</v>
      </c>
      <c r="C18" s="123" t="s">
        <v>142</v>
      </c>
      <c r="D18" s="123">
        <v>492004</v>
      </c>
      <c r="E18" s="71">
        <v>0.96</v>
      </c>
      <c r="F18" s="72">
        <v>0.4</v>
      </c>
      <c r="G18" s="73">
        <f t="shared" si="11"/>
        <v>6.4000000000000001E-2</v>
      </c>
      <c r="H18" s="20">
        <v>9.1999999999999998E-3</v>
      </c>
      <c r="I18" s="17">
        <v>0.51</v>
      </c>
      <c r="J18" s="75"/>
      <c r="L18" s="21">
        <f t="shared" si="4"/>
        <v>45768.180095999996</v>
      </c>
      <c r="M18" s="10">
        <f t="shared" si="5"/>
        <v>4534.3088639999996</v>
      </c>
      <c r="N18" s="10">
        <f t="shared" si="6"/>
        <v>1911.9669043199999</v>
      </c>
      <c r="O18" s="10">
        <f t="shared" si="7"/>
        <v>14509.788364799999</v>
      </c>
      <c r="P18" s="22">
        <f t="shared" si="8"/>
        <v>1129.7986252800001</v>
      </c>
      <c r="Q18" s="21">
        <f t="shared" si="9"/>
        <v>3041.7655296000003</v>
      </c>
      <c r="R18" s="8">
        <f t="shared" si="12"/>
        <v>0.59128583521088396</v>
      </c>
      <c r="S18" s="9">
        <f t="shared" si="1"/>
        <v>19044.097228799998</v>
      </c>
      <c r="T18" s="8">
        <f t="shared" si="2"/>
        <v>6.1087388549284569E-3</v>
      </c>
    </row>
    <row r="19" spans="1:20" ht="15.75" thickBot="1" x14ac:dyDescent="0.3">
      <c r="A19" s="181"/>
      <c r="B19" s="122" t="s">
        <v>139</v>
      </c>
      <c r="C19" s="119" t="s">
        <v>142</v>
      </c>
      <c r="D19" s="123">
        <v>570254</v>
      </c>
      <c r="E19" s="71">
        <v>0.96</v>
      </c>
      <c r="F19" s="72">
        <v>0.4</v>
      </c>
      <c r="G19" s="73">
        <f t="shared" si="11"/>
        <v>6.4000000000000001E-2</v>
      </c>
      <c r="H19" s="20">
        <v>9.1999999999999998E-3</v>
      </c>
      <c r="I19" s="17">
        <v>0.51</v>
      </c>
      <c r="J19" s="75"/>
      <c r="L19" s="21">
        <f t="shared" si="4"/>
        <v>53047.308095999993</v>
      </c>
      <c r="M19" s="10">
        <f t="shared" si="5"/>
        <v>5255.4608639999997</v>
      </c>
      <c r="N19" s="10">
        <f t="shared" si="6"/>
        <v>2216.0526643199996</v>
      </c>
      <c r="O19" s="10">
        <f t="shared" si="7"/>
        <v>16817.474764800001</v>
      </c>
      <c r="P19" s="22">
        <f t="shared" si="8"/>
        <v>1309.4856652799999</v>
      </c>
      <c r="Q19" s="21">
        <f t="shared" si="9"/>
        <v>3525.5383295999995</v>
      </c>
      <c r="R19" s="8">
        <f t="shared" si="12"/>
        <v>0.68532595806608765</v>
      </c>
      <c r="S19" s="9">
        <f t="shared" si="1"/>
        <v>22072.935628800002</v>
      </c>
      <c r="T19" s="8">
        <f t="shared" si="2"/>
        <v>7.0802935890325542E-3</v>
      </c>
    </row>
    <row r="20" spans="1:20" ht="15.75" thickBot="1" x14ac:dyDescent="0.3">
      <c r="A20" s="181"/>
      <c r="B20" s="122" t="s">
        <v>139</v>
      </c>
      <c r="C20" s="123" t="s">
        <v>144</v>
      </c>
      <c r="D20" s="123">
        <v>231001</v>
      </c>
      <c r="E20" s="71">
        <v>0.96</v>
      </c>
      <c r="F20" s="72">
        <v>0.42699999999999999</v>
      </c>
      <c r="G20" s="73">
        <f t="shared" si="11"/>
        <v>6.8319999999999992E-2</v>
      </c>
      <c r="H20" s="20">
        <v>1.0699999999999999E-2</v>
      </c>
      <c r="I20" s="17">
        <v>0.51</v>
      </c>
      <c r="J20" s="75"/>
      <c r="L20" s="21">
        <f t="shared" si="4"/>
        <v>21488.637024</v>
      </c>
      <c r="M20" s="10">
        <f t="shared" si="5"/>
        <v>2272.6063180799997</v>
      </c>
      <c r="N20" s="10">
        <f t="shared" si="6"/>
        <v>1044.05059968</v>
      </c>
      <c r="O20" s="10">
        <f t="shared" si="7"/>
        <v>7272.3402178559982</v>
      </c>
      <c r="P20" s="22">
        <f t="shared" si="8"/>
        <v>616.93899071999999</v>
      </c>
      <c r="Q20" s="21">
        <f t="shared" si="9"/>
        <v>1660.9895904</v>
      </c>
      <c r="R20" s="8">
        <f t="shared" si="12"/>
        <v>0.32287814681278187</v>
      </c>
      <c r="S20" s="9">
        <f t="shared" si="1"/>
        <v>9544.9465359359983</v>
      </c>
      <c r="T20" s="8">
        <f t="shared" si="2"/>
        <v>3.0617143502139677E-3</v>
      </c>
    </row>
    <row r="21" spans="1:20" ht="15.75" thickBot="1" x14ac:dyDescent="0.3">
      <c r="A21" s="181"/>
      <c r="B21" s="122" t="s">
        <v>139</v>
      </c>
      <c r="C21" s="123" t="s">
        <v>144</v>
      </c>
      <c r="D21" s="123">
        <v>105564</v>
      </c>
      <c r="E21" s="71">
        <v>0.96</v>
      </c>
      <c r="F21" s="72">
        <v>0.42699999999999999</v>
      </c>
      <c r="G21" s="73">
        <f t="shared" si="11"/>
        <v>6.8319999999999992E-2</v>
      </c>
      <c r="H21" s="20">
        <v>1.0699999999999999E-2</v>
      </c>
      <c r="I21" s="17">
        <v>0.51</v>
      </c>
      <c r="J21" s="75"/>
      <c r="L21" s="21">
        <f t="shared" si="4"/>
        <v>9819.9855360000001</v>
      </c>
      <c r="M21" s="10">
        <f t="shared" si="5"/>
        <v>1038.5470771199998</v>
      </c>
      <c r="N21" s="10">
        <f t="shared" si="6"/>
        <v>477.11549951999996</v>
      </c>
      <c r="O21" s="10">
        <f t="shared" si="7"/>
        <v>3323.3506467839998</v>
      </c>
      <c r="P21" s="22">
        <f t="shared" si="8"/>
        <v>281.93188607999997</v>
      </c>
      <c r="Q21" s="21">
        <f t="shared" si="9"/>
        <v>759.04738559999987</v>
      </c>
      <c r="R21" s="8">
        <f t="shared" si="12"/>
        <v>0.14755048112408389</v>
      </c>
      <c r="S21" s="9">
        <f t="shared" si="1"/>
        <v>4361.8977239039996</v>
      </c>
      <c r="T21" s="8">
        <f t="shared" si="2"/>
        <v>1.3991576385642803E-3</v>
      </c>
    </row>
    <row r="22" spans="1:20" x14ac:dyDescent="0.25">
      <c r="A22" s="181"/>
      <c r="B22" s="122" t="s">
        <v>139</v>
      </c>
      <c r="C22" s="123" t="s">
        <v>145</v>
      </c>
      <c r="D22" s="123">
        <v>149138</v>
      </c>
      <c r="E22" s="71">
        <v>0.96</v>
      </c>
      <c r="F22" s="72">
        <v>0.4</v>
      </c>
      <c r="G22" s="73">
        <f t="shared" si="11"/>
        <v>6.4000000000000001E-2</v>
      </c>
      <c r="H22" s="20">
        <v>9.1999999999999998E-3</v>
      </c>
      <c r="I22" s="17">
        <v>0.51</v>
      </c>
      <c r="J22" s="75"/>
      <c r="L22" s="21">
        <f t="shared" si="4"/>
        <v>13873.413311999997</v>
      </c>
      <c r="M22" s="10">
        <f t="shared" si="5"/>
        <v>1374.4558079999997</v>
      </c>
      <c r="N22" s="10">
        <f t="shared" si="6"/>
        <v>579.56219904</v>
      </c>
      <c r="O22" s="10">
        <f t="shared" si="7"/>
        <v>4398.2585855999996</v>
      </c>
      <c r="P22" s="22">
        <f t="shared" si="8"/>
        <v>342.46857216000001</v>
      </c>
      <c r="Q22" s="21">
        <f t="shared" si="9"/>
        <v>922.0307712</v>
      </c>
      <c r="R22" s="8">
        <f t="shared" si="12"/>
        <v>0.17923266252242018</v>
      </c>
      <c r="S22" s="9">
        <f t="shared" si="1"/>
        <v>5772.7143935999993</v>
      </c>
      <c r="T22" s="8">
        <f t="shared" si="2"/>
        <v>1.8517026189752933E-3</v>
      </c>
    </row>
    <row r="23" spans="1:20" x14ac:dyDescent="0.25">
      <c r="T23" s="8"/>
    </row>
    <row r="24" spans="1:20" ht="45.75" x14ac:dyDescent="0.3">
      <c r="C24" s="7" t="s">
        <v>85</v>
      </c>
      <c r="D24" s="5">
        <f>SUM(D2:D22)</f>
        <v>5425100</v>
      </c>
      <c r="E24" s="4"/>
      <c r="F24" s="4"/>
      <c r="G24" s="6"/>
      <c r="H24" s="4"/>
      <c r="I24" s="91" t="s">
        <v>86</v>
      </c>
      <c r="J24" s="70">
        <f>SUM(J2:J22)/1000</f>
        <v>5144.3233516919017</v>
      </c>
      <c r="L24" s="3">
        <f t="shared" ref="L24:Q24" si="13">SUM(L2:L22)</f>
        <v>504664.50239999994</v>
      </c>
      <c r="M24" s="3">
        <f t="shared" si="13"/>
        <v>50207.091955199983</v>
      </c>
      <c r="N24" s="3">
        <f t="shared" si="13"/>
        <v>19922.119472639999</v>
      </c>
      <c r="O24" s="3">
        <f t="shared" si="13"/>
        <v>160662.69425663998</v>
      </c>
      <c r="P24" s="3">
        <f t="shared" si="13"/>
        <v>11772.161506559998</v>
      </c>
      <c r="Q24" s="3">
        <f t="shared" si="13"/>
        <v>31694.280979200001</v>
      </c>
      <c r="R24" s="45">
        <f>Q24/$J24</f>
        <v>6.1610203738021561</v>
      </c>
      <c r="S24" s="3">
        <f>SUM(S2:S3)</f>
        <v>18064.8050688</v>
      </c>
      <c r="T24" s="2">
        <f>S24/$J24</f>
        <v>3.5115998419614738</v>
      </c>
    </row>
    <row r="27" spans="1:20" x14ac:dyDescent="0.25">
      <c r="D27" s="9"/>
      <c r="E27" s="9"/>
      <c r="G27" s="182"/>
      <c r="H27" s="183"/>
      <c r="I27" s="183"/>
      <c r="Q27" s="76" t="s">
        <v>87</v>
      </c>
      <c r="R27" s="76" t="s">
        <v>89</v>
      </c>
    </row>
    <row r="30" spans="1:20" x14ac:dyDescent="0.25">
      <c r="G30" s="182"/>
    </row>
    <row r="45" spans="7:8" x14ac:dyDescent="0.25">
      <c r="G45"/>
      <c r="H45" s="1"/>
    </row>
  </sheetData>
  <mergeCells count="2">
    <mergeCell ref="A2:A10"/>
    <mergeCell ref="A11:A22"/>
  </mergeCells>
  <phoneticPr fontId="1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1D682A5D33C40A8638CBA37D9FDB2" ma:contentTypeVersion="14" ma:contentTypeDescription="Create a new document." ma:contentTypeScope="" ma:versionID="7645d49972dc33b8253cfa4f4dead521">
  <xsd:schema xmlns:xsd="http://www.w3.org/2001/XMLSchema" xmlns:xs="http://www.w3.org/2001/XMLSchema" xmlns:p="http://schemas.microsoft.com/office/2006/metadata/properties" xmlns:ns2="0751e683-cc22-4436-998d-ebc4e4de106b" xmlns:ns3="38532a5c-49e5-4eb5-8174-4699d87fda75" targetNamespace="http://schemas.microsoft.com/office/2006/metadata/properties" ma:root="true" ma:fieldsID="dab2007136f9f16a48ca88dbf75c12c6" ns2:_="" ns3:_="">
    <xsd:import namespace="0751e683-cc22-4436-998d-ebc4e4de106b"/>
    <xsd:import namespace="38532a5c-49e5-4eb5-8174-4699d87fd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1e683-cc22-4436-998d-ebc4e4de1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495d201-84b3-4f17-baca-4032f05b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32a5c-49e5-4eb5-8174-4699d87fda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9869c3-5e70-46ac-8a8f-9d762f31c05c}" ma:internalName="TaxCatchAll" ma:showField="CatchAllData" ma:web="38532a5c-49e5-4eb5-8174-4699d87fd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532a5c-49e5-4eb5-8174-4699d87fda75" xsi:nil="true"/>
    <lcf76f155ced4ddcb4097134ff3c332f xmlns="0751e683-cc22-4436-998d-ebc4e4de10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17D33-A50E-4599-B2EC-065D13ABA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51e683-cc22-4436-998d-ebc4e4de106b"/>
    <ds:schemaRef ds:uri="38532a5c-49e5-4eb5-8174-4699d87f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90793-CF44-4498-BF9E-F76A42B08746}">
  <ds:schemaRefs>
    <ds:schemaRef ds:uri="http://www.w3.org/XML/1998/namespace"/>
    <ds:schemaRef ds:uri="http://purl.org/dc/terms/"/>
    <ds:schemaRef ds:uri="http://schemas.microsoft.com/office/infopath/2007/PartnerControls"/>
    <ds:schemaRef ds:uri="38532a5c-49e5-4eb5-8174-4699d87fda75"/>
    <ds:schemaRef ds:uri="http://schemas.microsoft.com/office/2006/documentManagement/types"/>
    <ds:schemaRef ds:uri="http://purl.org/dc/dcmitype/"/>
    <ds:schemaRef ds:uri="0751e683-cc22-4436-998d-ebc4e4de106b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1CD1C1-1392-4C72-95F4-E155C6DC8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Útstreymisbókhald Emission 2023</vt:lpstr>
      <vt:lpstr>Dýrafjörður 2023</vt:lpstr>
      <vt:lpstr>A.fjordur 2023</vt:lpstr>
      <vt:lpstr>P&amp;T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gola@afish.is</dc:creator>
  <cp:keywords/>
  <dc:description/>
  <cp:lastModifiedBy>Guðmundur Ólafsson</cp:lastModifiedBy>
  <cp:revision/>
  <dcterms:created xsi:type="dcterms:W3CDTF">2022-04-25T12:08:47Z</dcterms:created>
  <dcterms:modified xsi:type="dcterms:W3CDTF">2024-10-02T15:26:20Z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0x010100F541D682A5D33C40A8638CBA37D9FDB2</vt:lpwstr>
  </property>
  <property fmtid="{D5CDD505-2E9C-101B-9397-08002B2CF9AE}" pid="3" name="MediaServiceImageTags">
    <vt:lpwstr/>
  </property>
</Properties>
</file>